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jpg" ContentType="image/jpe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5915"/>
  <workbookPr autoCompressPictures="0"/>
  <bookViews>
    <workbookView xWindow="0" yWindow="0" windowWidth="25600" windowHeight="16060" tabRatio="892"/>
  </bookViews>
  <sheets>
    <sheet name="как работать " sheetId="9" r:id="rId1"/>
    <sheet name="Apple Iphone Ipad" sheetId="1" r:id="rId2"/>
    <sheet name="Samsung" sheetId="2" r:id="rId3"/>
    <sheet name="Blackberry" sheetId="4" r:id="rId4"/>
    <sheet name="HTC" sheetId="5" r:id="rId5"/>
    <sheet name="LG" sheetId="7" r:id="rId6"/>
    <sheet name="Sony" sheetId="12" r:id="rId7"/>
    <sheet name=" Huawei" sheetId="11" r:id="rId8"/>
    <sheet name="OPPO" sheetId="13" r:id="rId9"/>
    <sheet name="XiaoMi" sheetId="14" r:id="rId10"/>
    <sheet name="Прочее" sheetId="6" r:id="rId11"/>
    <sheet name="Пластины для чехлов" sheetId="10" r:id="rId12"/>
    <sheet name="Общий счет " sheetId="8" r:id="rId13"/>
  </sheets>
  <definedNames>
    <definedName name="цены" localSheetId="1">Samsung!#REF!</definedName>
  </definedNames>
  <calcPr calcId="140001" refMode="R1C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6" i="14" l="1"/>
  <c r="D7" i="14"/>
  <c r="D9" i="14"/>
  <c r="H6" i="14"/>
  <c r="H7" i="14"/>
  <c r="H8" i="14"/>
  <c r="H9" i="14"/>
  <c r="D14" i="14"/>
  <c r="D15" i="14"/>
  <c r="D17" i="14"/>
  <c r="H14" i="14"/>
  <c r="H15" i="14"/>
  <c r="H17" i="14"/>
  <c r="D22" i="14"/>
  <c r="D23" i="14"/>
  <c r="D24" i="14"/>
  <c r="H22" i="14"/>
  <c r="H23" i="14"/>
  <c r="H24" i="14"/>
  <c r="D29" i="14"/>
  <c r="D30" i="14"/>
  <c r="D31" i="14"/>
  <c r="H29" i="14"/>
  <c r="H30" i="14"/>
  <c r="H31" i="14"/>
  <c r="D36" i="14"/>
  <c r="D37" i="14"/>
  <c r="D38" i="14"/>
  <c r="H36" i="14"/>
  <c r="H37" i="14"/>
  <c r="H38" i="14"/>
  <c r="D43" i="14"/>
  <c r="D44" i="14"/>
  <c r="D45" i="14"/>
  <c r="C47" i="14"/>
  <c r="B16" i="8"/>
  <c r="C9" i="14"/>
  <c r="G9" i="14"/>
  <c r="C17" i="14"/>
  <c r="G17" i="14"/>
  <c r="C24" i="14"/>
  <c r="G24" i="14"/>
  <c r="C31" i="14"/>
  <c r="G31" i="14"/>
  <c r="C38" i="14"/>
  <c r="G38" i="14"/>
  <c r="C45" i="14"/>
  <c r="C46" i="14"/>
  <c r="D41" i="14"/>
  <c r="H34" i="14"/>
  <c r="D34" i="14"/>
  <c r="H27" i="14"/>
  <c r="H20" i="14"/>
  <c r="D20" i="14"/>
  <c r="D12" i="14"/>
  <c r="D16" i="14"/>
  <c r="H12" i="14"/>
  <c r="H4" i="14"/>
  <c r="D4" i="14"/>
  <c r="D27" i="14"/>
  <c r="H43" i="14"/>
  <c r="H44" i="14"/>
  <c r="H45" i="14"/>
  <c r="G45" i="14"/>
  <c r="A39" i="14"/>
  <c r="A32" i="14"/>
  <c r="A25" i="14"/>
  <c r="A18" i="14"/>
  <c r="D4" i="1"/>
  <c r="D6" i="1"/>
  <c r="D7" i="1"/>
  <c r="D8" i="1"/>
  <c r="D11" i="1"/>
  <c r="H4" i="1"/>
  <c r="H6" i="1"/>
  <c r="H7" i="1"/>
  <c r="H8" i="1"/>
  <c r="H11" i="1"/>
  <c r="D14" i="1"/>
  <c r="D16" i="1"/>
  <c r="D17" i="1"/>
  <c r="D18" i="1"/>
  <c r="D20" i="1"/>
  <c r="H14" i="1"/>
  <c r="H16" i="1"/>
  <c r="H17" i="1"/>
  <c r="H18" i="1"/>
  <c r="H20" i="1"/>
  <c r="D23" i="1"/>
  <c r="D25" i="1"/>
  <c r="D26" i="1"/>
  <c r="D27" i="1"/>
  <c r="D28" i="1"/>
  <c r="D29" i="1"/>
  <c r="D30" i="1"/>
  <c r="D31" i="1"/>
  <c r="D32" i="1"/>
  <c r="D33" i="1"/>
  <c r="D34" i="1"/>
  <c r="D35" i="1"/>
  <c r="H23" i="1"/>
  <c r="H25" i="1"/>
  <c r="H26" i="1"/>
  <c r="H35" i="1"/>
  <c r="D38" i="1"/>
  <c r="D40" i="1"/>
  <c r="D41" i="1"/>
  <c r="D42" i="1"/>
  <c r="D43" i="1"/>
  <c r="D44" i="1"/>
  <c r="D45" i="1"/>
  <c r="D46" i="1"/>
  <c r="D47" i="1"/>
  <c r="D48" i="1"/>
  <c r="D49" i="1"/>
  <c r="D50" i="1"/>
  <c r="D51" i="1"/>
  <c r="D52" i="1"/>
  <c r="H38" i="1"/>
  <c r="H40" i="1"/>
  <c r="H52" i="1"/>
  <c r="D55" i="1"/>
  <c r="D57" i="1"/>
  <c r="D70" i="1"/>
  <c r="H55" i="1"/>
  <c r="H57" i="1"/>
  <c r="H58" i="1"/>
  <c r="H59" i="1"/>
  <c r="H60" i="1"/>
  <c r="H61" i="1"/>
  <c r="H62" i="1"/>
  <c r="H63" i="1"/>
  <c r="H64" i="1"/>
  <c r="H65" i="1"/>
  <c r="H66" i="1"/>
  <c r="H67" i="1"/>
  <c r="H68" i="1"/>
  <c r="H69" i="1"/>
  <c r="H70" i="1"/>
  <c r="D73" i="1"/>
  <c r="D75" i="1"/>
  <c r="D76" i="1"/>
  <c r="D77" i="1"/>
  <c r="D78" i="1"/>
  <c r="D79" i="1"/>
  <c r="D80" i="1"/>
  <c r="D81" i="1"/>
  <c r="D82" i="1"/>
  <c r="D83" i="1"/>
  <c r="D84" i="1"/>
  <c r="D85" i="1"/>
  <c r="D86" i="1"/>
  <c r="H73" i="1"/>
  <c r="H75" i="1"/>
  <c r="H86" i="1"/>
  <c r="D89" i="1"/>
  <c r="D91" i="1"/>
  <c r="D92" i="1"/>
  <c r="D95" i="1"/>
  <c r="H89" i="1"/>
  <c r="H91" i="1"/>
  <c r="H93" i="1"/>
  <c r="H95" i="1"/>
  <c r="D98" i="1"/>
  <c r="D100" i="1"/>
  <c r="D101" i="1"/>
  <c r="D102" i="1"/>
  <c r="D103" i="1"/>
  <c r="D104" i="1"/>
  <c r="D105" i="1"/>
  <c r="D106" i="1"/>
  <c r="D107" i="1"/>
  <c r="D108" i="1"/>
  <c r="D109" i="1"/>
  <c r="D110" i="1"/>
  <c r="D111" i="1"/>
  <c r="D112" i="1"/>
  <c r="D113" i="1"/>
  <c r="D114" i="1"/>
  <c r="H98" i="1"/>
  <c r="H100" i="1"/>
  <c r="H101" i="1"/>
  <c r="H102" i="1"/>
  <c r="H103" i="1"/>
  <c r="H104" i="1"/>
  <c r="H105" i="1"/>
  <c r="H106" i="1"/>
  <c r="H107" i="1"/>
  <c r="H108" i="1"/>
  <c r="H109" i="1"/>
  <c r="H110" i="1"/>
  <c r="H111" i="1"/>
  <c r="H112" i="1"/>
  <c r="H113" i="1"/>
  <c r="H114" i="1"/>
  <c r="D117" i="1"/>
  <c r="D119" i="1"/>
  <c r="D120" i="1"/>
  <c r="D121" i="1"/>
  <c r="D122" i="1"/>
  <c r="D123" i="1"/>
  <c r="D124" i="1"/>
  <c r="D125" i="1"/>
  <c r="D126" i="1"/>
  <c r="H117" i="1"/>
  <c r="H119" i="1"/>
  <c r="H126" i="1"/>
  <c r="D129" i="1"/>
  <c r="D131" i="1"/>
  <c r="D132" i="1"/>
  <c r="H129" i="1"/>
  <c r="H131" i="1"/>
  <c r="H132" i="1"/>
  <c r="D135" i="1"/>
  <c r="D137" i="1"/>
  <c r="D138" i="1"/>
  <c r="D139" i="1"/>
  <c r="D140" i="1"/>
  <c r="D141" i="1"/>
  <c r="D142" i="1"/>
  <c r="D143" i="1"/>
  <c r="D144" i="1"/>
  <c r="D145" i="1"/>
  <c r="D146" i="1"/>
  <c r="D147" i="1"/>
  <c r="D148" i="1"/>
  <c r="D149" i="1"/>
  <c r="D150" i="1"/>
  <c r="D151" i="1"/>
  <c r="H135" i="1"/>
  <c r="H137" i="1"/>
  <c r="H138" i="1"/>
  <c r="H139" i="1"/>
  <c r="H140" i="1"/>
  <c r="H141" i="1"/>
  <c r="H142" i="1"/>
  <c r="H143" i="1"/>
  <c r="H144" i="1"/>
  <c r="H145" i="1"/>
  <c r="H146" i="1"/>
  <c r="H147" i="1"/>
  <c r="H148" i="1"/>
  <c r="H149" i="1"/>
  <c r="H150" i="1"/>
  <c r="H151" i="1"/>
  <c r="D154" i="1"/>
  <c r="D156" i="1"/>
  <c r="D163" i="1"/>
  <c r="H154" i="1"/>
  <c r="H156" i="1"/>
  <c r="H157" i="1"/>
  <c r="H158" i="1"/>
  <c r="H159" i="1"/>
  <c r="H160" i="1"/>
  <c r="H161" i="1"/>
  <c r="H162" i="1"/>
  <c r="H163" i="1"/>
  <c r="D166" i="1"/>
  <c r="D168" i="1"/>
  <c r="D169" i="1"/>
  <c r="D170" i="1"/>
  <c r="D174" i="1"/>
  <c r="H166" i="1"/>
  <c r="H168" i="1"/>
  <c r="H174" i="1"/>
  <c r="D177" i="1"/>
  <c r="D179" i="1"/>
  <c r="D180" i="1"/>
  <c r="D181" i="1"/>
  <c r="D184" i="1"/>
  <c r="D186" i="1"/>
  <c r="D187" i="1"/>
  <c r="D190" i="1"/>
  <c r="H184" i="1"/>
  <c r="H186" i="1"/>
  <c r="H187" i="1"/>
  <c r="H188" i="1"/>
  <c r="H189" i="1"/>
  <c r="H190" i="1"/>
  <c r="D193" i="1"/>
  <c r="D195" i="1"/>
  <c r="D196" i="1"/>
  <c r="D197" i="1"/>
  <c r="D198" i="1"/>
  <c r="D199" i="1"/>
  <c r="H193" i="1"/>
  <c r="H195" i="1"/>
  <c r="H199" i="1"/>
  <c r="D202" i="1"/>
  <c r="D204" i="1"/>
  <c r="D205" i="1"/>
  <c r="D206" i="1"/>
  <c r="D207" i="1"/>
  <c r="D208" i="1"/>
  <c r="D211" i="1"/>
  <c r="D213" i="1"/>
  <c r="D214" i="1"/>
  <c r="D215" i="1"/>
  <c r="D216" i="1"/>
  <c r="D217" i="1"/>
  <c r="D218" i="1"/>
  <c r="D219" i="1"/>
  <c r="D220" i="1"/>
  <c r="D221" i="1"/>
  <c r="D222" i="1"/>
  <c r="D223" i="1"/>
  <c r="D224" i="1"/>
  <c r="D225" i="1"/>
  <c r="D226" i="1"/>
  <c r="H211" i="1"/>
  <c r="H213" i="1"/>
  <c r="H214" i="1"/>
  <c r="H215" i="1"/>
  <c r="H216" i="1"/>
  <c r="H217" i="1"/>
  <c r="H218" i="1"/>
  <c r="H226" i="1"/>
  <c r="D229" i="1"/>
  <c r="D231" i="1"/>
  <c r="D232" i="1"/>
  <c r="D233" i="1"/>
  <c r="D234" i="1"/>
  <c r="D235" i="1"/>
  <c r="D236" i="1"/>
  <c r="D237" i="1"/>
  <c r="D240" i="1"/>
  <c r="D242" i="1"/>
  <c r="D243" i="1"/>
  <c r="H240" i="1"/>
  <c r="H242" i="1"/>
  <c r="H243" i="1"/>
  <c r="D246" i="1"/>
  <c r="D248" i="1"/>
  <c r="D249" i="1"/>
  <c r="H246" i="1"/>
  <c r="H248" i="1"/>
  <c r="H249" i="1"/>
  <c r="D252" i="1"/>
  <c r="D254" i="1"/>
  <c r="D255" i="1"/>
  <c r="D256" i="1"/>
  <c r="H252" i="1"/>
  <c r="H254" i="1"/>
  <c r="H255" i="1"/>
  <c r="H256" i="1"/>
  <c r="D259" i="1"/>
  <c r="D262" i="1"/>
  <c r="D263" i="1"/>
  <c r="D264" i="1"/>
  <c r="D265" i="1"/>
  <c r="D266" i="1"/>
  <c r="H259" i="1"/>
  <c r="H261" i="1"/>
  <c r="H262" i="1"/>
  <c r="H266" i="1"/>
  <c r="D269" i="1"/>
  <c r="D271" i="1"/>
  <c r="D272" i="1"/>
  <c r="D273" i="1"/>
  <c r="H269" i="1"/>
  <c r="H271" i="1"/>
  <c r="H273" i="1"/>
  <c r="D276" i="1"/>
  <c r="D278" i="1"/>
  <c r="D279" i="1"/>
  <c r="D280" i="1"/>
  <c r="D281" i="1"/>
  <c r="D282" i="1"/>
  <c r="H276" i="1"/>
  <c r="H278" i="1"/>
  <c r="H282" i="1"/>
  <c r="D285" i="1"/>
  <c r="D287" i="1"/>
  <c r="D288" i="1"/>
  <c r="D289" i="1"/>
  <c r="H285" i="1"/>
  <c r="H287" i="1"/>
  <c r="H289" i="1"/>
  <c r="D292" i="1"/>
  <c r="D294" i="1"/>
  <c r="D295" i="1"/>
  <c r="D296" i="1"/>
  <c r="H292" i="1"/>
  <c r="H294" i="1"/>
  <c r="H295" i="1"/>
  <c r="H296" i="1"/>
  <c r="D299" i="1"/>
  <c r="D301" i="1"/>
  <c r="D302" i="1"/>
  <c r="D303" i="1"/>
  <c r="H299" i="1"/>
  <c r="H301" i="1"/>
  <c r="H302" i="1"/>
  <c r="H303" i="1"/>
  <c r="D306" i="1"/>
  <c r="D308" i="1"/>
  <c r="D309" i="1"/>
  <c r="H306" i="1"/>
  <c r="H308" i="1"/>
  <c r="H309" i="1"/>
  <c r="D312" i="1"/>
  <c r="D314" i="1"/>
  <c r="D315" i="1"/>
  <c r="D316" i="1"/>
  <c r="D317" i="1"/>
  <c r="D318" i="1"/>
  <c r="H312" i="1"/>
  <c r="H314" i="1"/>
  <c r="H315" i="1"/>
  <c r="H318" i="1"/>
  <c r="C322" i="1"/>
  <c r="C11" i="1"/>
  <c r="G11" i="1"/>
  <c r="C20" i="1"/>
  <c r="G20" i="1"/>
  <c r="C321" i="1"/>
  <c r="A12" i="1"/>
  <c r="H19" i="1"/>
  <c r="H10" i="1"/>
  <c r="H9" i="1"/>
  <c r="A21" i="1"/>
  <c r="D4" i="13"/>
  <c r="D6" i="13"/>
  <c r="D7" i="13"/>
  <c r="D9" i="13"/>
  <c r="H4" i="13"/>
  <c r="H6" i="13"/>
  <c r="H9" i="13"/>
  <c r="D12" i="13"/>
  <c r="D14" i="13"/>
  <c r="D15" i="13"/>
  <c r="D16" i="13"/>
  <c r="H12" i="13"/>
  <c r="H14" i="13"/>
  <c r="H15" i="13"/>
  <c r="H16" i="13"/>
  <c r="D19" i="13"/>
  <c r="D21" i="13"/>
  <c r="D22" i="13"/>
  <c r="D23" i="13"/>
  <c r="H19" i="13"/>
  <c r="H21" i="13"/>
  <c r="H22" i="13"/>
  <c r="H23" i="13"/>
  <c r="D26" i="13"/>
  <c r="D28" i="13"/>
  <c r="D29" i="13"/>
  <c r="D30" i="13"/>
  <c r="H26" i="13"/>
  <c r="H28" i="13"/>
  <c r="H29" i="13"/>
  <c r="H30" i="13"/>
  <c r="D33" i="13"/>
  <c r="D35" i="13"/>
  <c r="D36" i="13"/>
  <c r="D37" i="13"/>
  <c r="H33" i="13"/>
  <c r="H35" i="13"/>
  <c r="H36" i="13"/>
  <c r="H37" i="13"/>
  <c r="D40" i="13"/>
  <c r="D42" i="13"/>
  <c r="D43" i="13"/>
  <c r="D44" i="13"/>
  <c r="H40" i="13"/>
  <c r="H42" i="13"/>
  <c r="H43" i="13"/>
  <c r="H44" i="13"/>
  <c r="D47" i="13"/>
  <c r="D49" i="13"/>
  <c r="D50" i="13"/>
  <c r="D51" i="13"/>
  <c r="H47" i="13"/>
  <c r="H49" i="13"/>
  <c r="H50" i="13"/>
  <c r="H51" i="13"/>
  <c r="D54" i="13"/>
  <c r="D56" i="13"/>
  <c r="D58" i="13"/>
  <c r="H54" i="13"/>
  <c r="H56" i="13"/>
  <c r="H58" i="13"/>
  <c r="C60" i="13"/>
  <c r="B15" i="8"/>
  <c r="D57" i="13"/>
  <c r="H57" i="13"/>
  <c r="C9" i="13"/>
  <c r="G9" i="13"/>
  <c r="C16" i="13"/>
  <c r="G16" i="13"/>
  <c r="C23" i="13"/>
  <c r="G23" i="13"/>
  <c r="C30" i="13"/>
  <c r="G30" i="13"/>
  <c r="C37" i="13"/>
  <c r="G37" i="13"/>
  <c r="C44" i="13"/>
  <c r="G44" i="13"/>
  <c r="C51" i="13"/>
  <c r="G51" i="13"/>
  <c r="C58" i="13"/>
  <c r="G58" i="13"/>
  <c r="C59" i="13"/>
  <c r="A52" i="13"/>
  <c r="A45" i="13"/>
  <c r="A38" i="13"/>
  <c r="A31" i="13"/>
  <c r="A24" i="13"/>
  <c r="A17" i="13"/>
  <c r="D51" i="11"/>
  <c r="D53" i="11"/>
  <c r="D54" i="11"/>
  <c r="D55" i="11"/>
  <c r="H51" i="11"/>
  <c r="H53" i="11"/>
  <c r="H54" i="11"/>
  <c r="H55" i="11"/>
  <c r="H58" i="11"/>
  <c r="H60" i="11"/>
  <c r="H62" i="11"/>
  <c r="D58" i="11"/>
  <c r="D60" i="11"/>
  <c r="D62" i="11"/>
  <c r="D4" i="11"/>
  <c r="D6" i="11"/>
  <c r="D7" i="11"/>
  <c r="D9" i="11"/>
  <c r="H4" i="11"/>
  <c r="H6" i="11"/>
  <c r="H7" i="11"/>
  <c r="H8" i="11"/>
  <c r="H9" i="11"/>
  <c r="D12" i="11"/>
  <c r="D14" i="11"/>
  <c r="D15" i="11"/>
  <c r="D16" i="11"/>
  <c r="D17" i="11"/>
  <c r="H12" i="11"/>
  <c r="H14" i="11"/>
  <c r="H15" i="11"/>
  <c r="H16" i="11"/>
  <c r="H17" i="11"/>
  <c r="D20" i="11"/>
  <c r="D22" i="11"/>
  <c r="D23" i="11"/>
  <c r="D24" i="11"/>
  <c r="D25" i="11"/>
  <c r="H20" i="11"/>
  <c r="H22" i="11"/>
  <c r="H23" i="11"/>
  <c r="H25" i="11"/>
  <c r="D28" i="11"/>
  <c r="D30" i="11"/>
  <c r="D31" i="11"/>
  <c r="D32" i="11"/>
  <c r="D33" i="11"/>
  <c r="H28" i="11"/>
  <c r="H30" i="11"/>
  <c r="H31" i="11"/>
  <c r="H33" i="11"/>
  <c r="D36" i="11"/>
  <c r="D38" i="11"/>
  <c r="D39" i="11"/>
  <c r="D40" i="11"/>
  <c r="D41" i="11"/>
  <c r="H36" i="11"/>
  <c r="H38" i="11"/>
  <c r="H39" i="11"/>
  <c r="H41" i="11"/>
  <c r="D44" i="11"/>
  <c r="D46" i="11"/>
  <c r="D47" i="11"/>
  <c r="D48" i="11"/>
  <c r="H44" i="11"/>
  <c r="H46" i="11"/>
  <c r="H47" i="11"/>
  <c r="H48" i="11"/>
  <c r="C64" i="11"/>
  <c r="C55" i="11"/>
  <c r="G55" i="11"/>
  <c r="G62" i="11"/>
  <c r="C62" i="11"/>
  <c r="C63" i="11"/>
  <c r="A56" i="11"/>
  <c r="A49" i="11"/>
  <c r="G48" i="11"/>
  <c r="C9" i="11"/>
  <c r="G9" i="11"/>
  <c r="C17" i="11"/>
  <c r="G17" i="11"/>
  <c r="C25" i="11"/>
  <c r="G25" i="11"/>
  <c r="C33" i="11"/>
  <c r="G33" i="11"/>
  <c r="C41" i="11"/>
  <c r="G41" i="11"/>
  <c r="C48" i="11"/>
  <c r="H58" i="6"/>
  <c r="G78" i="6"/>
  <c r="D73" i="6"/>
  <c r="D75" i="6"/>
  <c r="D76" i="6"/>
  <c r="D77" i="6"/>
  <c r="D78" i="6"/>
  <c r="H73" i="6"/>
  <c r="H75" i="6"/>
  <c r="H76" i="6"/>
  <c r="H78" i="6"/>
  <c r="H60" i="6"/>
  <c r="H61" i="6"/>
  <c r="H62" i="6"/>
  <c r="H63" i="6"/>
  <c r="D4" i="6"/>
  <c r="D6" i="6"/>
  <c r="D7" i="6"/>
  <c r="D8" i="6"/>
  <c r="H4" i="6"/>
  <c r="H6" i="6"/>
  <c r="H7" i="6"/>
  <c r="H8" i="6"/>
  <c r="D11" i="6"/>
  <c r="D13" i="6"/>
  <c r="D14" i="6"/>
  <c r="D16" i="6"/>
  <c r="H11" i="6"/>
  <c r="H13" i="6"/>
  <c r="H14" i="6"/>
  <c r="H16" i="6"/>
  <c r="D19" i="6"/>
  <c r="D21" i="6"/>
  <c r="D22" i="6"/>
  <c r="D23" i="6"/>
  <c r="H19" i="6"/>
  <c r="H21" i="6"/>
  <c r="H22" i="6"/>
  <c r="H23" i="6"/>
  <c r="D26" i="6"/>
  <c r="D28" i="6"/>
  <c r="D29" i="6"/>
  <c r="D30" i="6"/>
  <c r="D31" i="6"/>
  <c r="H26" i="6"/>
  <c r="H28" i="6"/>
  <c r="H29" i="6"/>
  <c r="H31" i="6"/>
  <c r="D34" i="6"/>
  <c r="D36" i="6"/>
  <c r="D37" i="6"/>
  <c r="D38" i="6"/>
  <c r="D39" i="6"/>
  <c r="H34" i="6"/>
  <c r="H36" i="6"/>
  <c r="H37" i="6"/>
  <c r="H38" i="6"/>
  <c r="H39" i="6"/>
  <c r="D42" i="6"/>
  <c r="D44" i="6"/>
  <c r="D45" i="6"/>
  <c r="D47" i="6"/>
  <c r="H42" i="6"/>
  <c r="H44" i="6"/>
  <c r="H45" i="6"/>
  <c r="H46" i="6"/>
  <c r="H47" i="6"/>
  <c r="D50" i="6"/>
  <c r="D52" i="6"/>
  <c r="D53" i="6"/>
  <c r="D54" i="6"/>
  <c r="D55" i="6"/>
  <c r="H50" i="6"/>
  <c r="H52" i="6"/>
  <c r="H53" i="6"/>
  <c r="H54" i="6"/>
  <c r="H55" i="6"/>
  <c r="D58" i="6"/>
  <c r="D60" i="6"/>
  <c r="D61" i="6"/>
  <c r="D62" i="6"/>
  <c r="D63" i="6"/>
  <c r="D66" i="6"/>
  <c r="D68" i="6"/>
  <c r="D69" i="6"/>
  <c r="D70" i="6"/>
  <c r="H66" i="6"/>
  <c r="H68" i="6"/>
  <c r="H69" i="6"/>
  <c r="H70" i="6"/>
  <c r="C81" i="6"/>
  <c r="G63" i="6"/>
  <c r="C78" i="6"/>
  <c r="C80" i="6"/>
  <c r="D26" i="12"/>
  <c r="D19" i="12"/>
  <c r="D55" i="12"/>
  <c r="H55" i="12"/>
  <c r="D63" i="12"/>
  <c r="H71" i="12"/>
  <c r="H73" i="12"/>
  <c r="H74" i="12"/>
  <c r="H75" i="12"/>
  <c r="H76" i="12"/>
  <c r="D65" i="12"/>
  <c r="D66" i="12"/>
  <c r="D67" i="12"/>
  <c r="D68" i="12"/>
  <c r="H57" i="12"/>
  <c r="H58" i="12"/>
  <c r="H59" i="12"/>
  <c r="H60" i="12"/>
  <c r="D57" i="12"/>
  <c r="D58" i="12"/>
  <c r="D59" i="12"/>
  <c r="D60" i="12"/>
  <c r="D21" i="12"/>
  <c r="D23" i="12"/>
  <c r="D28" i="12"/>
  <c r="D31" i="12"/>
  <c r="D4" i="12"/>
  <c r="D6" i="12"/>
  <c r="D7" i="12"/>
  <c r="D8" i="12"/>
  <c r="H4" i="12"/>
  <c r="H6" i="12"/>
  <c r="H7" i="12"/>
  <c r="H8" i="12"/>
  <c r="D11" i="12"/>
  <c r="D13" i="12"/>
  <c r="D14" i="12"/>
  <c r="D16" i="12"/>
  <c r="H11" i="12"/>
  <c r="H13" i="12"/>
  <c r="H14" i="12"/>
  <c r="H16" i="12"/>
  <c r="H19" i="12"/>
  <c r="H21" i="12"/>
  <c r="H22" i="12"/>
  <c r="H23" i="12"/>
  <c r="H26" i="12"/>
  <c r="H28" i="12"/>
  <c r="H29" i="12"/>
  <c r="H30" i="12"/>
  <c r="H31" i="12"/>
  <c r="D34" i="12"/>
  <c r="D36" i="12"/>
  <c r="D38" i="12"/>
  <c r="H34" i="12"/>
  <c r="H36" i="12"/>
  <c r="H37" i="12"/>
  <c r="H38" i="12"/>
  <c r="D41" i="12"/>
  <c r="D43" i="12"/>
  <c r="D45" i="12"/>
  <c r="H41" i="12"/>
  <c r="H43" i="12"/>
  <c r="H44" i="12"/>
  <c r="H45" i="12"/>
  <c r="D48" i="12"/>
  <c r="D50" i="12"/>
  <c r="D51" i="12"/>
  <c r="D52" i="12"/>
  <c r="H48" i="12"/>
  <c r="H50" i="12"/>
  <c r="H51" i="12"/>
  <c r="H52" i="12"/>
  <c r="H63" i="12"/>
  <c r="H65" i="12"/>
  <c r="H66" i="12"/>
  <c r="H67" i="12"/>
  <c r="H68" i="12"/>
  <c r="D71" i="12"/>
  <c r="D73" i="12"/>
  <c r="D74" i="12"/>
  <c r="D75" i="12"/>
  <c r="D76" i="12"/>
  <c r="C79" i="12"/>
  <c r="G76" i="12"/>
  <c r="C78" i="12"/>
  <c r="C45" i="12"/>
  <c r="G45" i="12"/>
  <c r="A39" i="12"/>
  <c r="D40" i="7"/>
  <c r="D42" i="7"/>
  <c r="D43" i="7"/>
  <c r="D45" i="7"/>
  <c r="C45" i="7"/>
  <c r="D18" i="7"/>
  <c r="H4" i="7"/>
  <c r="H11" i="7"/>
  <c r="D11" i="7"/>
  <c r="D32" i="7"/>
  <c r="H32" i="7"/>
  <c r="H40" i="7"/>
  <c r="H25" i="7"/>
  <c r="D4" i="7"/>
  <c r="H65" i="5"/>
  <c r="H68" i="5"/>
  <c r="D65" i="5"/>
  <c r="D67" i="5"/>
  <c r="D68" i="5"/>
  <c r="D69" i="5"/>
  <c r="D4" i="5"/>
  <c r="D6" i="5"/>
  <c r="D7" i="5"/>
  <c r="D8" i="5"/>
  <c r="H4" i="5"/>
  <c r="H6" i="5"/>
  <c r="H8" i="5"/>
  <c r="D11" i="5"/>
  <c r="D13" i="5"/>
  <c r="D14" i="5"/>
  <c r="D15" i="5"/>
  <c r="H11" i="5"/>
  <c r="H13" i="5"/>
  <c r="H15" i="5"/>
  <c r="D18" i="5"/>
  <c r="D20" i="5"/>
  <c r="D21" i="5"/>
  <c r="D22" i="5"/>
  <c r="H18" i="5"/>
  <c r="H20" i="5"/>
  <c r="H22" i="5"/>
  <c r="D25" i="5"/>
  <c r="D27" i="5"/>
  <c r="D28" i="5"/>
  <c r="D30" i="5"/>
  <c r="H25" i="5"/>
  <c r="H27" i="5"/>
  <c r="H28" i="5"/>
  <c r="H29" i="5"/>
  <c r="H30" i="5"/>
  <c r="D33" i="5"/>
  <c r="D35" i="5"/>
  <c r="D36" i="5"/>
  <c r="D38" i="5"/>
  <c r="H33" i="5"/>
  <c r="H35" i="5"/>
  <c r="H36" i="5"/>
  <c r="H37" i="5"/>
  <c r="H38" i="5"/>
  <c r="D41" i="5"/>
  <c r="D43" i="5"/>
  <c r="D44" i="5"/>
  <c r="D45" i="5"/>
  <c r="D46" i="5"/>
  <c r="H41" i="5"/>
  <c r="H43" i="5"/>
  <c r="H44" i="5"/>
  <c r="H45" i="5"/>
  <c r="H46" i="5"/>
  <c r="D49" i="5"/>
  <c r="D51" i="5"/>
  <c r="D52" i="5"/>
  <c r="D53" i="5"/>
  <c r="D54" i="5"/>
  <c r="H49" i="5"/>
  <c r="H51" i="5"/>
  <c r="H52" i="5"/>
  <c r="H53" i="5"/>
  <c r="H54" i="5"/>
  <c r="D57" i="5"/>
  <c r="D59" i="5"/>
  <c r="D60" i="5"/>
  <c r="D61" i="5"/>
  <c r="D62" i="5"/>
  <c r="H57" i="5"/>
  <c r="H59" i="5"/>
  <c r="H62" i="5"/>
  <c r="H67" i="5"/>
  <c r="H69" i="5"/>
  <c r="C71" i="5"/>
  <c r="C8" i="5"/>
  <c r="G8" i="5"/>
  <c r="C15" i="5"/>
  <c r="G15" i="5"/>
  <c r="C22" i="5"/>
  <c r="G22" i="5"/>
  <c r="C30" i="5"/>
  <c r="G30" i="5"/>
  <c r="C38" i="5"/>
  <c r="G38" i="5"/>
  <c r="C46" i="5"/>
  <c r="G46" i="5"/>
  <c r="C54" i="5"/>
  <c r="G54" i="5"/>
  <c r="C62" i="5"/>
  <c r="G62" i="5"/>
  <c r="C69" i="5"/>
  <c r="G69" i="5"/>
  <c r="C70" i="5"/>
  <c r="A63" i="5"/>
  <c r="H92" i="1"/>
  <c r="H94" i="1"/>
  <c r="C35" i="1"/>
  <c r="G35" i="1"/>
  <c r="C52" i="1"/>
  <c r="G52" i="1"/>
  <c r="C70" i="1"/>
  <c r="G70" i="1"/>
  <c r="C86" i="1"/>
  <c r="G86" i="1"/>
  <c r="C95" i="1"/>
  <c r="G95" i="1"/>
  <c r="C114" i="1"/>
  <c r="G114" i="1"/>
  <c r="C126" i="1"/>
  <c r="G126" i="1"/>
  <c r="C132" i="1"/>
  <c r="G132" i="1"/>
  <c r="C151" i="1"/>
  <c r="G151" i="1"/>
  <c r="C163" i="1"/>
  <c r="G163" i="1"/>
  <c r="C174" i="1"/>
  <c r="G174" i="1"/>
  <c r="C181" i="1"/>
  <c r="C190" i="1"/>
  <c r="G190" i="1"/>
  <c r="C199" i="1"/>
  <c r="G199" i="1"/>
  <c r="C208" i="1"/>
  <c r="C226" i="1"/>
  <c r="G226" i="1"/>
  <c r="C237" i="1"/>
  <c r="C243" i="1"/>
  <c r="G243" i="1"/>
  <c r="C249" i="1"/>
  <c r="G249" i="1"/>
  <c r="C256" i="1"/>
  <c r="G256" i="1"/>
  <c r="C266" i="1"/>
  <c r="G266" i="1"/>
  <c r="C273" i="1"/>
  <c r="G273" i="1"/>
  <c r="C282" i="1"/>
  <c r="G282" i="1"/>
  <c r="C289" i="1"/>
  <c r="G289" i="1"/>
  <c r="C296" i="1"/>
  <c r="G296" i="1"/>
  <c r="C303" i="1"/>
  <c r="G303" i="1"/>
  <c r="C309" i="1"/>
  <c r="G309" i="1"/>
  <c r="C318" i="1"/>
  <c r="G318" i="1"/>
  <c r="H371" i="2"/>
  <c r="H320" i="2"/>
  <c r="H327" i="2"/>
  <c r="H313" i="2"/>
  <c r="D327" i="2"/>
  <c r="D313" i="2"/>
  <c r="D320" i="2"/>
  <c r="D446" i="2"/>
  <c r="D334" i="2"/>
  <c r="D402" i="2"/>
  <c r="D364" i="2"/>
  <c r="D342" i="2"/>
  <c r="H454" i="2"/>
  <c r="H394" i="2"/>
  <c r="D440" i="2"/>
  <c r="D442" i="2"/>
  <c r="D443" i="2"/>
  <c r="H396" i="2"/>
  <c r="H397" i="2"/>
  <c r="H398" i="2"/>
  <c r="H399" i="2"/>
  <c r="H456" i="2"/>
  <c r="H457" i="2"/>
  <c r="H458" i="2"/>
  <c r="H459" i="2"/>
  <c r="D344" i="2"/>
  <c r="D345" i="2"/>
  <c r="D346" i="2"/>
  <c r="D347" i="2"/>
  <c r="D366" i="2"/>
  <c r="D367" i="2"/>
  <c r="D368" i="2"/>
  <c r="D404" i="2"/>
  <c r="D405" i="2"/>
  <c r="D406" i="2"/>
  <c r="D336" i="2"/>
  <c r="D337" i="2"/>
  <c r="D338" i="2"/>
  <c r="D339" i="2"/>
  <c r="D448" i="2"/>
  <c r="D449" i="2"/>
  <c r="D450" i="2"/>
  <c r="D451" i="2"/>
  <c r="D322" i="2"/>
  <c r="D323" i="2"/>
  <c r="D324" i="2"/>
  <c r="D315" i="2"/>
  <c r="D316" i="2"/>
  <c r="D317" i="2"/>
  <c r="D329" i="2"/>
  <c r="D330" i="2"/>
  <c r="D331" i="2"/>
  <c r="H315" i="2"/>
  <c r="H316" i="2"/>
  <c r="H317" i="2"/>
  <c r="H329" i="2"/>
  <c r="H331" i="2"/>
  <c r="H322" i="2"/>
  <c r="H323" i="2"/>
  <c r="H324" i="2"/>
  <c r="H373" i="2"/>
  <c r="H374" i="2"/>
  <c r="H375" i="2"/>
  <c r="D5" i="2"/>
  <c r="D7" i="2"/>
  <c r="D8" i="2"/>
  <c r="D9" i="2"/>
  <c r="D10" i="2"/>
  <c r="D11" i="2"/>
  <c r="H5" i="2"/>
  <c r="H7" i="2"/>
  <c r="H8" i="2"/>
  <c r="H11" i="2"/>
  <c r="D14" i="2"/>
  <c r="D16" i="2"/>
  <c r="D17" i="2"/>
  <c r="H14" i="2"/>
  <c r="H16" i="2"/>
  <c r="H17" i="2"/>
  <c r="D20" i="2"/>
  <c r="D22" i="2"/>
  <c r="D23" i="2"/>
  <c r="D24" i="2"/>
  <c r="D25" i="2"/>
  <c r="D26" i="2"/>
  <c r="D27" i="2"/>
  <c r="D28" i="2"/>
  <c r="D29" i="2"/>
  <c r="H20" i="2"/>
  <c r="H22" i="2"/>
  <c r="H23" i="2"/>
  <c r="H24" i="2"/>
  <c r="H29" i="2"/>
  <c r="D32" i="2"/>
  <c r="D34" i="2"/>
  <c r="D35" i="2"/>
  <c r="D36" i="2"/>
  <c r="D37" i="2"/>
  <c r="D38" i="2"/>
  <c r="D39" i="2"/>
  <c r="H32" i="2"/>
  <c r="H34" i="2"/>
  <c r="H35" i="2"/>
  <c r="H36" i="2"/>
  <c r="H37" i="2"/>
  <c r="H38" i="2"/>
  <c r="H39" i="2"/>
  <c r="D42" i="2"/>
  <c r="D44" i="2"/>
  <c r="D45" i="2"/>
  <c r="H42" i="2"/>
  <c r="H44" i="2"/>
  <c r="H45" i="2"/>
  <c r="D48" i="2"/>
  <c r="D50" i="2"/>
  <c r="D51" i="2"/>
  <c r="D52" i="2"/>
  <c r="D53" i="2"/>
  <c r="D54" i="2"/>
  <c r="D55" i="2"/>
  <c r="D56" i="2"/>
  <c r="D57" i="2"/>
  <c r="H48" i="2"/>
  <c r="H50" i="2"/>
  <c r="H51" i="2"/>
  <c r="H57" i="2"/>
  <c r="D60" i="2"/>
  <c r="D64" i="2"/>
  <c r="D65" i="2"/>
  <c r="H60" i="2"/>
  <c r="H63" i="2"/>
  <c r="H64" i="2"/>
  <c r="H65" i="2"/>
  <c r="D68" i="2"/>
  <c r="D70" i="2"/>
  <c r="D71" i="2"/>
  <c r="D72" i="2"/>
  <c r="D73" i="2"/>
  <c r="D74" i="2"/>
  <c r="D75" i="2"/>
  <c r="H68" i="2"/>
  <c r="H70" i="2"/>
  <c r="H71" i="2"/>
  <c r="H72" i="2"/>
  <c r="H75" i="2"/>
  <c r="D78" i="2"/>
  <c r="D80" i="2"/>
  <c r="D81" i="2"/>
  <c r="D82" i="2"/>
  <c r="H78" i="2"/>
  <c r="H80" i="2"/>
  <c r="H81" i="2"/>
  <c r="H82" i="2"/>
  <c r="D85" i="2"/>
  <c r="D87" i="2"/>
  <c r="D88" i="2"/>
  <c r="D91" i="2"/>
  <c r="D93" i="2"/>
  <c r="D94" i="2"/>
  <c r="D95" i="2"/>
  <c r="D96" i="2"/>
  <c r="H91" i="2"/>
  <c r="H93" i="2"/>
  <c r="H94" i="2"/>
  <c r="H95" i="2"/>
  <c r="H96" i="2"/>
  <c r="D99" i="2"/>
  <c r="D101" i="2"/>
  <c r="D102" i="2"/>
  <c r="D103" i="2"/>
  <c r="D104" i="2"/>
  <c r="H99" i="2"/>
  <c r="H101" i="2"/>
  <c r="H102" i="2"/>
  <c r="H103" i="2"/>
  <c r="H104" i="2"/>
  <c r="D107" i="2"/>
  <c r="D109" i="2"/>
  <c r="D110" i="2"/>
  <c r="H107" i="2"/>
  <c r="H109" i="2"/>
  <c r="H110" i="2"/>
  <c r="D113" i="2"/>
  <c r="D115" i="2"/>
  <c r="D116" i="2"/>
  <c r="D117" i="2"/>
  <c r="D118" i="2"/>
  <c r="H113" i="2"/>
  <c r="H115" i="2"/>
  <c r="H116" i="2"/>
  <c r="H117" i="2"/>
  <c r="H118" i="2"/>
  <c r="D121" i="2"/>
  <c r="D123" i="2"/>
  <c r="D124" i="2"/>
  <c r="D125" i="2"/>
  <c r="H121" i="2"/>
  <c r="H123" i="2"/>
  <c r="H124" i="2"/>
  <c r="H125" i="2"/>
  <c r="D128" i="2"/>
  <c r="D130" i="2"/>
  <c r="D131" i="2"/>
  <c r="H128" i="2"/>
  <c r="H130" i="2"/>
  <c r="H131" i="2"/>
  <c r="D134" i="2"/>
  <c r="D136" i="2"/>
  <c r="D137" i="2"/>
  <c r="D138" i="2"/>
  <c r="D139" i="2"/>
  <c r="H134" i="2"/>
  <c r="H136" i="2"/>
  <c r="H137" i="2"/>
  <c r="H138" i="2"/>
  <c r="H139" i="2"/>
  <c r="D142" i="2"/>
  <c r="D144" i="2"/>
  <c r="D145" i="2"/>
  <c r="H142" i="2"/>
  <c r="H144" i="2"/>
  <c r="H145" i="2"/>
  <c r="H148" i="2"/>
  <c r="H150" i="2"/>
  <c r="H151" i="2"/>
  <c r="H152" i="2"/>
  <c r="H153" i="2"/>
  <c r="D148" i="2"/>
  <c r="D150" i="2"/>
  <c r="D151" i="2"/>
  <c r="D152" i="2"/>
  <c r="D153" i="2"/>
  <c r="H156" i="2"/>
  <c r="H158" i="2"/>
  <c r="H160" i="2"/>
  <c r="D163" i="2"/>
  <c r="D165" i="2"/>
  <c r="D166" i="2"/>
  <c r="D167" i="2"/>
  <c r="H163" i="2"/>
  <c r="H165" i="2"/>
  <c r="H167" i="2"/>
  <c r="D170" i="2"/>
  <c r="D172" i="2"/>
  <c r="D173" i="2"/>
  <c r="D174" i="2"/>
  <c r="D175" i="2"/>
  <c r="D176" i="2"/>
  <c r="D177" i="2"/>
  <c r="H170" i="2"/>
  <c r="H172" i="2"/>
  <c r="H173" i="2"/>
  <c r="H177" i="2"/>
  <c r="D180" i="2"/>
  <c r="D182" i="2"/>
  <c r="D184" i="2"/>
  <c r="H180" i="2"/>
  <c r="H182" i="2"/>
  <c r="H183" i="2"/>
  <c r="H184" i="2"/>
  <c r="D187" i="2"/>
  <c r="D189" i="2"/>
  <c r="D190" i="2"/>
  <c r="D191" i="2"/>
  <c r="D192" i="2"/>
  <c r="D193" i="2"/>
  <c r="D194" i="2"/>
  <c r="D196" i="2"/>
  <c r="H187" i="2"/>
  <c r="H189" i="2"/>
  <c r="H190" i="2"/>
  <c r="H191" i="2"/>
  <c r="H192" i="2"/>
  <c r="H193" i="2"/>
  <c r="H196" i="2"/>
  <c r="D199" i="2"/>
  <c r="D201" i="2"/>
  <c r="D202" i="2"/>
  <c r="D203" i="2"/>
  <c r="D204" i="2"/>
  <c r="D205" i="2"/>
  <c r="D206" i="2"/>
  <c r="D208" i="2"/>
  <c r="H199" i="2"/>
  <c r="H201" i="2"/>
  <c r="H202" i="2"/>
  <c r="H208" i="2"/>
  <c r="D211" i="2"/>
  <c r="D215" i="2"/>
  <c r="D216" i="2"/>
  <c r="H211" i="2"/>
  <c r="H213" i="2"/>
  <c r="H214" i="2"/>
  <c r="H215" i="2"/>
  <c r="H216" i="2"/>
  <c r="D219" i="2"/>
  <c r="D221" i="2"/>
  <c r="D222" i="2"/>
  <c r="D223" i="2"/>
  <c r="H219" i="2"/>
  <c r="H221" i="2"/>
  <c r="H222" i="2"/>
  <c r="H223" i="2"/>
  <c r="D226" i="2"/>
  <c r="D228" i="2"/>
  <c r="D229" i="2"/>
  <c r="H226" i="2"/>
  <c r="H228" i="2"/>
  <c r="H229" i="2"/>
  <c r="D232" i="2"/>
  <c r="D234" i="2"/>
  <c r="D235" i="2"/>
  <c r="D236" i="2"/>
  <c r="D237" i="2"/>
  <c r="H232" i="2"/>
  <c r="H234" i="2"/>
  <c r="H235" i="2"/>
  <c r="H237" i="2"/>
  <c r="D240" i="2"/>
  <c r="D242" i="2"/>
  <c r="D243" i="2"/>
  <c r="D244" i="2"/>
  <c r="D245" i="2"/>
  <c r="D246" i="2"/>
  <c r="D247" i="2"/>
  <c r="D248" i="2"/>
  <c r="D249" i="2"/>
  <c r="D250" i="2"/>
  <c r="H240" i="2"/>
  <c r="H242" i="2"/>
  <c r="H243" i="2"/>
  <c r="H244" i="2"/>
  <c r="H245" i="2"/>
  <c r="H246" i="2"/>
  <c r="H247" i="2"/>
  <c r="H248" i="2"/>
  <c r="H249" i="2"/>
  <c r="H250" i="2"/>
  <c r="D253" i="2"/>
  <c r="D255" i="2"/>
  <c r="D258" i="2"/>
  <c r="H253" i="2"/>
  <c r="H256" i="2"/>
  <c r="H257" i="2"/>
  <c r="H258" i="2"/>
  <c r="D261" i="2"/>
  <c r="D263" i="2"/>
  <c r="D265" i="2"/>
  <c r="H261" i="2"/>
  <c r="H263" i="2"/>
  <c r="H264" i="2"/>
  <c r="H265" i="2"/>
  <c r="D268" i="2"/>
  <c r="D270" i="2"/>
  <c r="D273" i="2"/>
  <c r="H268" i="2"/>
  <c r="H270" i="2"/>
  <c r="H271" i="2"/>
  <c r="H272" i="2"/>
  <c r="H273" i="2"/>
  <c r="D276" i="2"/>
  <c r="D278" i="2"/>
  <c r="D279" i="2"/>
  <c r="D280" i="2"/>
  <c r="H276" i="2"/>
  <c r="H278" i="2"/>
  <c r="H280" i="2"/>
  <c r="D283" i="2"/>
  <c r="D285" i="2"/>
  <c r="D286" i="2"/>
  <c r="D287" i="2"/>
  <c r="D288" i="2"/>
  <c r="H283" i="2"/>
  <c r="H285" i="2"/>
  <c r="H288" i="2"/>
  <c r="D291" i="2"/>
  <c r="D293" i="2"/>
  <c r="D294" i="2"/>
  <c r="D295" i="2"/>
  <c r="H291" i="2"/>
  <c r="H293" i="2"/>
  <c r="H294" i="2"/>
  <c r="H295" i="2"/>
  <c r="D298" i="2"/>
  <c r="D300" i="2"/>
  <c r="D302" i="2"/>
  <c r="H298" i="2"/>
  <c r="H300" i="2"/>
  <c r="H301" i="2"/>
  <c r="H302" i="2"/>
  <c r="D305" i="2"/>
  <c r="D307" i="2"/>
  <c r="D308" i="2"/>
  <c r="D309" i="2"/>
  <c r="D310" i="2"/>
  <c r="H305" i="2"/>
  <c r="H307" i="2"/>
  <c r="H308" i="2"/>
  <c r="H309" i="2"/>
  <c r="H310" i="2"/>
  <c r="H334" i="2"/>
  <c r="H336" i="2"/>
  <c r="H337" i="2"/>
  <c r="H338" i="2"/>
  <c r="H339" i="2"/>
  <c r="H342" i="2"/>
  <c r="H344" i="2"/>
  <c r="H345" i="2"/>
  <c r="H347" i="2"/>
  <c r="D350" i="2"/>
  <c r="D352" i="2"/>
  <c r="D353" i="2"/>
  <c r="D354" i="2"/>
  <c r="H350" i="2"/>
  <c r="H352" i="2"/>
  <c r="H353" i="2"/>
  <c r="H354" i="2"/>
  <c r="D357" i="2"/>
  <c r="D359" i="2"/>
  <c r="D360" i="2"/>
  <c r="D361" i="2"/>
  <c r="H357" i="2"/>
  <c r="H359" i="2"/>
  <c r="H360" i="2"/>
  <c r="H361" i="2"/>
  <c r="H364" i="2"/>
  <c r="H366" i="2"/>
  <c r="H367" i="2"/>
  <c r="H368" i="2"/>
  <c r="D371" i="2"/>
  <c r="D373" i="2"/>
  <c r="D374" i="2"/>
  <c r="D375" i="2"/>
  <c r="D378" i="2"/>
  <c r="D380" i="2"/>
  <c r="D381" i="2"/>
  <c r="D382" i="2"/>
  <c r="D383" i="2"/>
  <c r="H378" i="2"/>
  <c r="H380" i="2"/>
  <c r="H381" i="2"/>
  <c r="H383" i="2"/>
  <c r="D386" i="2"/>
  <c r="D388" i="2"/>
  <c r="D389" i="2"/>
  <c r="D390" i="2"/>
  <c r="D391" i="2"/>
  <c r="H386" i="2"/>
  <c r="H388" i="2"/>
  <c r="H389" i="2"/>
  <c r="H391" i="2"/>
  <c r="D394" i="2"/>
  <c r="D396" i="2"/>
  <c r="D397" i="2"/>
  <c r="D398" i="2"/>
  <c r="D399" i="2"/>
  <c r="D409" i="2"/>
  <c r="D411" i="2"/>
  <c r="D412" i="2"/>
  <c r="D413" i="2"/>
  <c r="H409" i="2"/>
  <c r="H411" i="2"/>
  <c r="H412" i="2"/>
  <c r="H413" i="2"/>
  <c r="H402" i="2"/>
  <c r="H404" i="2"/>
  <c r="H405" i="2"/>
  <c r="H406" i="2"/>
  <c r="D416" i="2"/>
  <c r="D418" i="2"/>
  <c r="D419" i="2"/>
  <c r="D420" i="2"/>
  <c r="D421" i="2"/>
  <c r="H416" i="2"/>
  <c r="H418" i="2"/>
  <c r="H419" i="2"/>
  <c r="H420" i="2"/>
  <c r="H421" i="2"/>
  <c r="D424" i="2"/>
  <c r="D426" i="2"/>
  <c r="D429" i="2"/>
  <c r="H424" i="2"/>
  <c r="H426" i="2"/>
  <c r="H427" i="2"/>
  <c r="H429" i="2"/>
  <c r="D432" i="2"/>
  <c r="D434" i="2"/>
  <c r="D435" i="2"/>
  <c r="D436" i="2"/>
  <c r="D437" i="2"/>
  <c r="H432" i="2"/>
  <c r="H434" i="2"/>
  <c r="H435" i="2"/>
  <c r="H436" i="2"/>
  <c r="H437" i="2"/>
  <c r="H446" i="2"/>
  <c r="H448" i="2"/>
  <c r="H449" i="2"/>
  <c r="H450" i="2"/>
  <c r="H451" i="2"/>
  <c r="D454" i="2"/>
  <c r="D456" i="2"/>
  <c r="D457" i="2"/>
  <c r="D458" i="2"/>
  <c r="D459" i="2"/>
  <c r="C461" i="2"/>
  <c r="C443" i="2"/>
  <c r="C347" i="2"/>
  <c r="C460" i="2"/>
  <c r="A438" i="2"/>
  <c r="H442" i="2"/>
  <c r="H443" i="2"/>
  <c r="G443" i="2"/>
  <c r="D195" i="2"/>
  <c r="H255" i="2"/>
  <c r="C88" i="2"/>
  <c r="C11" i="2"/>
  <c r="G11" i="2"/>
  <c r="C17" i="2"/>
  <c r="G17" i="2"/>
  <c r="C29" i="2"/>
  <c r="G29" i="2"/>
  <c r="C39" i="2"/>
  <c r="G39" i="2"/>
  <c r="C45" i="2"/>
  <c r="G45" i="2"/>
  <c r="C57" i="2"/>
  <c r="G57" i="2"/>
  <c r="C65" i="2"/>
  <c r="G65" i="2"/>
  <c r="C75" i="2"/>
  <c r="G75" i="2"/>
  <c r="C82" i="2"/>
  <c r="G82" i="2"/>
  <c r="C96" i="2"/>
  <c r="G96" i="2"/>
  <c r="C104" i="2"/>
  <c r="G104" i="2"/>
  <c r="C110" i="2"/>
  <c r="G110" i="2"/>
  <c r="C118" i="2"/>
  <c r="G118" i="2"/>
  <c r="C125" i="2"/>
  <c r="G125" i="2"/>
  <c r="C131" i="2"/>
  <c r="G131" i="2"/>
  <c r="C139" i="2"/>
  <c r="G139" i="2"/>
  <c r="C145" i="2"/>
  <c r="G145" i="2"/>
  <c r="C153" i="2"/>
  <c r="G153" i="2"/>
  <c r="G160" i="2"/>
  <c r="C167" i="2"/>
  <c r="G167" i="2"/>
  <c r="C177" i="2"/>
  <c r="G177" i="2"/>
  <c r="C184" i="2"/>
  <c r="G184" i="2"/>
  <c r="C196" i="2"/>
  <c r="G196" i="2"/>
  <c r="C208" i="2"/>
  <c r="G208" i="2"/>
  <c r="C216" i="2"/>
  <c r="G216" i="2"/>
  <c r="C223" i="2"/>
  <c r="G223" i="2"/>
  <c r="C229" i="2"/>
  <c r="G229" i="2"/>
  <c r="C237" i="2"/>
  <c r="G237" i="2"/>
  <c r="C250" i="2"/>
  <c r="G250" i="2"/>
  <c r="C258" i="2"/>
  <c r="G258" i="2"/>
  <c r="C265" i="2"/>
  <c r="G265" i="2"/>
  <c r="C273" i="2"/>
  <c r="G273" i="2"/>
  <c r="C280" i="2"/>
  <c r="G280" i="2"/>
  <c r="C288" i="2"/>
  <c r="G288" i="2"/>
  <c r="C295" i="2"/>
  <c r="G295" i="2"/>
  <c r="C302" i="2"/>
  <c r="G302" i="2"/>
  <c r="C310" i="2"/>
  <c r="G310" i="2"/>
  <c r="C317" i="2"/>
  <c r="G317" i="2"/>
  <c r="C324" i="2"/>
  <c r="G324" i="2"/>
  <c r="C331" i="2"/>
  <c r="G331" i="2"/>
  <c r="C339" i="2"/>
  <c r="G339" i="2"/>
  <c r="G347" i="2"/>
  <c r="C354" i="2"/>
  <c r="G354" i="2"/>
  <c r="C361" i="2"/>
  <c r="G361" i="2"/>
  <c r="C368" i="2"/>
  <c r="G368" i="2"/>
  <c r="C375" i="2"/>
  <c r="G375" i="2"/>
  <c r="C383" i="2"/>
  <c r="G383" i="2"/>
  <c r="C391" i="2"/>
  <c r="G391" i="2"/>
  <c r="C399" i="2"/>
  <c r="G399" i="2"/>
  <c r="C406" i="2"/>
  <c r="G406" i="2"/>
  <c r="C413" i="2"/>
  <c r="G413" i="2"/>
  <c r="C421" i="2"/>
  <c r="G421" i="2"/>
  <c r="C429" i="2"/>
  <c r="G429" i="2"/>
  <c r="C437" i="2"/>
  <c r="G437" i="2"/>
  <c r="C451" i="2"/>
  <c r="G451" i="2"/>
  <c r="C459" i="2"/>
  <c r="G459" i="2"/>
  <c r="A83" i="2"/>
  <c r="A140" i="2"/>
  <c r="A126" i="2"/>
  <c r="A105" i="2"/>
  <c r="A154" i="2"/>
  <c r="A422" i="2"/>
  <c r="A89" i="2"/>
  <c r="A76" i="2"/>
  <c r="A111" i="2"/>
  <c r="A444" i="2"/>
  <c r="A46" i="2"/>
  <c r="A97" i="2"/>
  <c r="A407" i="2"/>
  <c r="A146" i="2"/>
  <c r="A42" i="11"/>
  <c r="A34" i="11"/>
  <c r="A26" i="11"/>
  <c r="A18" i="11"/>
  <c r="A64" i="6"/>
  <c r="A56" i="6"/>
  <c r="A48" i="6"/>
  <c r="A40" i="6"/>
  <c r="A32" i="6"/>
  <c r="A24" i="6"/>
  <c r="A17" i="6"/>
  <c r="A69" i="12"/>
  <c r="A61" i="12"/>
  <c r="A53" i="12"/>
  <c r="A46" i="12"/>
  <c r="A32" i="12"/>
  <c r="A24" i="12"/>
  <c r="A17" i="12"/>
  <c r="A46" i="7"/>
  <c r="A38" i="7"/>
  <c r="A30" i="7"/>
  <c r="A23" i="7"/>
  <c r="A16" i="7"/>
  <c r="A55" i="5"/>
  <c r="A47" i="5"/>
  <c r="A39" i="5"/>
  <c r="A31" i="5"/>
  <c r="A23" i="5"/>
  <c r="A16" i="5"/>
  <c r="A290" i="1"/>
  <c r="A310" i="1"/>
  <c r="A304" i="1"/>
  <c r="A297" i="1"/>
  <c r="A283" i="1"/>
  <c r="A274" i="1"/>
  <c r="A267" i="1"/>
  <c r="A257" i="1"/>
  <c r="A250" i="1"/>
  <c r="A244" i="1"/>
  <c r="A238" i="1"/>
  <c r="A227" i="1"/>
  <c r="A209" i="1"/>
  <c r="A200" i="1"/>
  <c r="A191" i="1"/>
  <c r="A182" i="1"/>
  <c r="A175" i="1"/>
  <c r="A164" i="1"/>
  <c r="A152" i="1"/>
  <c r="A133" i="1"/>
  <c r="A127" i="1"/>
  <c r="A115" i="1"/>
  <c r="A96" i="1"/>
  <c r="A87" i="1"/>
  <c r="A71" i="1"/>
  <c r="A53" i="1"/>
  <c r="H25" i="10"/>
  <c r="D25" i="10"/>
  <c r="H20" i="10"/>
  <c r="D20" i="10"/>
  <c r="H15" i="10"/>
  <c r="D15" i="10"/>
  <c r="H10" i="10"/>
  <c r="D10" i="10"/>
  <c r="H5" i="10"/>
  <c r="D5" i="10"/>
  <c r="H26" i="10"/>
  <c r="D26" i="10"/>
  <c r="H21" i="10"/>
  <c r="D21" i="10"/>
  <c r="H16" i="10"/>
  <c r="D16" i="10"/>
  <c r="H11" i="10"/>
  <c r="D11" i="10"/>
  <c r="H6" i="10"/>
  <c r="D6" i="10"/>
  <c r="A452" i="2"/>
  <c r="A430" i="2"/>
  <c r="A414" i="2"/>
  <c r="A400" i="2"/>
  <c r="A392" i="2"/>
  <c r="A384" i="2"/>
  <c r="A376" i="2"/>
  <c r="A369" i="2"/>
  <c r="A362" i="2"/>
  <c r="A355" i="2"/>
  <c r="A348" i="2"/>
  <c r="A340" i="2"/>
  <c r="A332" i="2"/>
  <c r="A325" i="2"/>
  <c r="A318" i="2"/>
  <c r="A311" i="2"/>
  <c r="A303" i="2"/>
  <c r="A296" i="2"/>
  <c r="A289" i="2"/>
  <c r="A281" i="2"/>
  <c r="A274" i="2"/>
  <c r="A266" i="2"/>
  <c r="A259" i="2"/>
  <c r="A251" i="2"/>
  <c r="A238" i="2"/>
  <c r="A230" i="2"/>
  <c r="A224" i="2"/>
  <c r="A217" i="2"/>
  <c r="A209" i="2"/>
  <c r="A197" i="2"/>
  <c r="A185" i="2"/>
  <c r="A16" i="4"/>
  <c r="A178" i="2"/>
  <c r="A168" i="2"/>
  <c r="A161" i="2"/>
  <c r="A132" i="2"/>
  <c r="A119" i="2"/>
  <c r="A58" i="2"/>
  <c r="A40" i="2"/>
  <c r="A30" i="2"/>
  <c r="A18" i="2"/>
  <c r="A12" i="2"/>
  <c r="H18" i="4"/>
  <c r="H21" i="4"/>
  <c r="H20" i="4"/>
  <c r="D18" i="4"/>
  <c r="D21" i="4"/>
  <c r="D20" i="4"/>
  <c r="D11" i="4"/>
  <c r="D14" i="4"/>
  <c r="D13" i="4"/>
  <c r="H4" i="4"/>
  <c r="H7" i="4"/>
  <c r="H6" i="4"/>
  <c r="D4" i="4"/>
  <c r="D7" i="4"/>
  <c r="D6" i="4"/>
  <c r="D48" i="7"/>
  <c r="D50" i="7"/>
  <c r="H43" i="7"/>
  <c r="H42" i="7"/>
  <c r="H36" i="7"/>
  <c r="H35" i="7"/>
  <c r="H34" i="7"/>
  <c r="D35" i="7"/>
  <c r="D34" i="7"/>
  <c r="H28" i="7"/>
  <c r="H27" i="7"/>
  <c r="D25" i="7"/>
  <c r="D27" i="7"/>
  <c r="H18" i="7"/>
  <c r="H20" i="7"/>
  <c r="D21" i="7"/>
  <c r="D20" i="7"/>
  <c r="H14" i="7"/>
  <c r="H13" i="7"/>
  <c r="D14" i="7"/>
  <c r="D13" i="7"/>
  <c r="H7" i="7"/>
  <c r="H6" i="7"/>
  <c r="D7" i="7"/>
  <c r="D6" i="7"/>
  <c r="D15" i="6"/>
  <c r="G70" i="6"/>
  <c r="C8" i="6"/>
  <c r="G8" i="6"/>
  <c r="C16" i="6"/>
  <c r="G16" i="6"/>
  <c r="C23" i="6"/>
  <c r="G23" i="6"/>
  <c r="C31" i="6"/>
  <c r="G31" i="6"/>
  <c r="C39" i="6"/>
  <c r="G39" i="6"/>
  <c r="C47" i="6"/>
  <c r="G47" i="6"/>
  <c r="C55" i="6"/>
  <c r="G55" i="6"/>
  <c r="C63" i="6"/>
  <c r="C70" i="6"/>
  <c r="H15" i="12"/>
  <c r="B12" i="8"/>
  <c r="C8" i="12"/>
  <c r="G8" i="12"/>
  <c r="C16" i="12"/>
  <c r="G16" i="12"/>
  <c r="C23" i="12"/>
  <c r="G23" i="12"/>
  <c r="C31" i="12"/>
  <c r="G31" i="12"/>
  <c r="C38" i="12"/>
  <c r="G38" i="12"/>
  <c r="C52" i="12"/>
  <c r="G52" i="12"/>
  <c r="C60" i="12"/>
  <c r="G60" i="12"/>
  <c r="C68" i="12"/>
  <c r="G68" i="12"/>
  <c r="C76" i="12"/>
  <c r="D52" i="7"/>
  <c r="D8" i="7"/>
  <c r="H8" i="7"/>
  <c r="D15" i="7"/>
  <c r="H15" i="7"/>
  <c r="D22" i="7"/>
  <c r="H22" i="7"/>
  <c r="D29" i="7"/>
  <c r="H29" i="7"/>
  <c r="D37" i="7"/>
  <c r="H37" i="7"/>
  <c r="H45" i="7"/>
  <c r="C54" i="7"/>
  <c r="C52" i="7"/>
  <c r="C8" i="7"/>
  <c r="G8" i="7"/>
  <c r="C15" i="7"/>
  <c r="G15" i="7"/>
  <c r="C22" i="7"/>
  <c r="G22" i="7"/>
  <c r="C29" i="7"/>
  <c r="G29" i="7"/>
  <c r="C37" i="7"/>
  <c r="G37" i="7"/>
  <c r="G45" i="7"/>
  <c r="C53" i="7"/>
  <c r="H204" i="1"/>
  <c r="H205" i="1"/>
  <c r="H206" i="1"/>
  <c r="H207" i="1"/>
  <c r="H208" i="1"/>
  <c r="G208" i="1"/>
  <c r="B14" i="8"/>
  <c r="G27" i="10"/>
  <c r="C27" i="10"/>
  <c r="H27" i="10"/>
  <c r="D27" i="10"/>
  <c r="G22" i="10"/>
  <c r="C22" i="10"/>
  <c r="H22" i="10"/>
  <c r="D22" i="10"/>
  <c r="G17" i="10"/>
  <c r="C17" i="10"/>
  <c r="D17" i="10"/>
  <c r="G12" i="10"/>
  <c r="C12" i="10"/>
  <c r="D12" i="10"/>
  <c r="G7" i="10"/>
  <c r="C7" i="10"/>
  <c r="H7" i="10"/>
  <c r="D7" i="10"/>
  <c r="H17" i="10"/>
  <c r="H12" i="10"/>
  <c r="G22" i="4"/>
  <c r="C22" i="4"/>
  <c r="G15" i="4"/>
  <c r="C15" i="4"/>
  <c r="C8" i="4"/>
  <c r="G8" i="4"/>
  <c r="C24" i="4"/>
  <c r="H14" i="4"/>
  <c r="C30" i="10"/>
  <c r="D22" i="4"/>
  <c r="C31" i="10"/>
  <c r="B17" i="8"/>
  <c r="D15" i="4"/>
  <c r="H22" i="4"/>
  <c r="H8" i="4"/>
  <c r="H13" i="4"/>
  <c r="H15" i="4"/>
  <c r="D8" i="4"/>
  <c r="B13" i="8"/>
  <c r="B10" i="8"/>
  <c r="C25" i="4"/>
  <c r="B9" i="8"/>
  <c r="B8" i="8"/>
  <c r="B7" i="8"/>
  <c r="B11" i="8"/>
  <c r="B18" i="8"/>
</calcChain>
</file>

<file path=xl/sharedStrings.xml><?xml version="1.0" encoding="utf-8"?>
<sst xmlns="http://schemas.openxmlformats.org/spreadsheetml/2006/main" count="3243" uniqueCount="722">
  <si>
    <t>Iphone 5S PC</t>
  </si>
  <si>
    <t>Iphone 5 PC</t>
  </si>
  <si>
    <t>Iphone 4/4S PC</t>
  </si>
  <si>
    <t>Цена USD</t>
  </si>
  <si>
    <t>Номер модели:</t>
  </si>
  <si>
    <t>Наименование</t>
  </si>
  <si>
    <t>Вес:</t>
  </si>
  <si>
    <t xml:space="preserve"> PC-IP5C</t>
  </si>
  <si>
    <t xml:space="preserve"> PC-IP4 </t>
  </si>
  <si>
    <t>OPC-IP4</t>
  </si>
  <si>
    <t>TPU-IP4</t>
  </si>
  <si>
    <t>MPC-IP4</t>
  </si>
  <si>
    <t>PC- L36</t>
  </si>
  <si>
    <t>PC-ONEX</t>
  </si>
  <si>
    <t>PC-ONES</t>
  </si>
  <si>
    <t>TPU-S4mini</t>
  </si>
  <si>
    <t>PC-S4mini</t>
  </si>
  <si>
    <t>PC-S3mini</t>
  </si>
  <si>
    <t>MPC-S4</t>
  </si>
  <si>
    <t>TPU-S4</t>
  </si>
  <si>
    <t>PC-S4</t>
  </si>
  <si>
    <t>TPU-N3</t>
  </si>
  <si>
    <t>PC-N3</t>
  </si>
  <si>
    <t xml:space="preserve">Черный </t>
  </si>
  <si>
    <t xml:space="preserve">Белый </t>
  </si>
  <si>
    <t>Красный</t>
  </si>
  <si>
    <t xml:space="preserve">Желтый </t>
  </si>
  <si>
    <t xml:space="preserve">Розовый </t>
  </si>
  <si>
    <t>Темно.роз.</t>
  </si>
  <si>
    <t>Прозр.роз.</t>
  </si>
  <si>
    <t>Св. розов.</t>
  </si>
  <si>
    <t>Голубой</t>
  </si>
  <si>
    <t>Св. голубой</t>
  </si>
  <si>
    <t>Прозр. Гол .</t>
  </si>
  <si>
    <t>Пр. сирен.</t>
  </si>
  <si>
    <t>Прозрачн.</t>
  </si>
  <si>
    <t>Пр. красн.</t>
  </si>
  <si>
    <t>ИТОГО</t>
  </si>
  <si>
    <t>Прозрачный</t>
  </si>
  <si>
    <t xml:space="preserve">Голубой </t>
  </si>
  <si>
    <t>Проз.черный.</t>
  </si>
  <si>
    <t xml:space="preserve">Красный </t>
  </si>
  <si>
    <t>Желтый</t>
  </si>
  <si>
    <t>Тем. роз.</t>
  </si>
  <si>
    <t>Проз. роз.</t>
  </si>
  <si>
    <t>Св. роз.</t>
  </si>
  <si>
    <t>Пр. черный</t>
  </si>
  <si>
    <t>Пр. черн.</t>
  </si>
  <si>
    <t>Св. голуб.</t>
  </si>
  <si>
    <t>Прозр. гол .</t>
  </si>
  <si>
    <t>Белый</t>
  </si>
  <si>
    <t>Черный</t>
  </si>
  <si>
    <t>Прозрач.</t>
  </si>
  <si>
    <t>Синий</t>
  </si>
  <si>
    <t>Пр. голуб.</t>
  </si>
  <si>
    <t>Розовый</t>
  </si>
  <si>
    <t>Зеленый</t>
  </si>
  <si>
    <t>Золото</t>
  </si>
  <si>
    <t>Серебро</t>
  </si>
  <si>
    <t>Сиреневый</t>
  </si>
  <si>
    <t>Сиренев.</t>
  </si>
  <si>
    <t>Прозр.</t>
  </si>
  <si>
    <t>Оранж.</t>
  </si>
  <si>
    <t>Пр. Черн.</t>
  </si>
  <si>
    <t>Салат Неон</t>
  </si>
  <si>
    <t>Пр. зелен.</t>
  </si>
  <si>
    <t>Прозр</t>
  </si>
  <si>
    <t>Серый</t>
  </si>
  <si>
    <t>TPU-PAD5</t>
  </si>
  <si>
    <t>PC-PAD5</t>
  </si>
  <si>
    <t>TPU Mini 2</t>
  </si>
  <si>
    <t>PC-Mini2</t>
  </si>
  <si>
    <t>LEA-Pad5</t>
  </si>
  <si>
    <t xml:space="preserve">ИТОГО </t>
  </si>
  <si>
    <t xml:space="preserve">Лиловый </t>
  </si>
  <si>
    <t>PC-NOTE8.0</t>
  </si>
  <si>
    <t>TPU-NOTE8.0</t>
  </si>
  <si>
    <t>PC-P5200</t>
  </si>
  <si>
    <t>PC-S7562</t>
  </si>
  <si>
    <t>PC-S7500</t>
  </si>
  <si>
    <t>PC-I9200</t>
  </si>
  <si>
    <t>TPU-I9200</t>
  </si>
  <si>
    <t>PC-D3</t>
  </si>
  <si>
    <t>PC-D1</t>
  </si>
  <si>
    <t>PC-GG7</t>
  </si>
  <si>
    <t>PC-KDF-HD</t>
  </si>
  <si>
    <t>PC-G2</t>
  </si>
  <si>
    <t>PC- L7II</t>
  </si>
  <si>
    <t>PC-L5II</t>
  </si>
  <si>
    <t>PC-G5</t>
  </si>
  <si>
    <t>LEA-G5</t>
  </si>
  <si>
    <t>LEA-G2</t>
  </si>
  <si>
    <t>Итого Чехлов</t>
  </si>
  <si>
    <t>Общая сумма в USD</t>
  </si>
  <si>
    <t>PC-S7110</t>
  </si>
  <si>
    <t>PC-P3200</t>
  </si>
  <si>
    <t>PC-I8552</t>
  </si>
  <si>
    <t>PC-L7</t>
  </si>
  <si>
    <t>PC-P6200</t>
  </si>
  <si>
    <t>PC-P6800</t>
  </si>
  <si>
    <t>PC-P3100</t>
  </si>
  <si>
    <t>LEA-N3</t>
  </si>
  <si>
    <t>LED- IP5C</t>
  </si>
  <si>
    <t>LEA-IP4</t>
  </si>
  <si>
    <t>LEA-IP5C</t>
  </si>
  <si>
    <t>TPU-IP5C</t>
  </si>
  <si>
    <t>2&amp;1-IP5</t>
  </si>
  <si>
    <t>3&amp;1-IP5</t>
  </si>
  <si>
    <t xml:space="preserve"> LED-IP4</t>
  </si>
  <si>
    <t>PC-IT5</t>
  </si>
  <si>
    <t>PC-IT4</t>
  </si>
  <si>
    <t>LEA-PAD2</t>
  </si>
  <si>
    <t>LEA- Pad Mini 2</t>
  </si>
  <si>
    <t>SMC-PAD MINI</t>
  </si>
  <si>
    <t>PC-PAD MINI</t>
  </si>
  <si>
    <t xml:space="preserve">SMC-PAD 5 </t>
  </si>
  <si>
    <t>LEA-PAD Mini</t>
  </si>
  <si>
    <t xml:space="preserve"> SMC-PAD2</t>
  </si>
  <si>
    <t>PC-PAD2</t>
  </si>
  <si>
    <t>LEA-S5</t>
  </si>
  <si>
    <t>LED N3</t>
  </si>
  <si>
    <t>Samsung Galaxy Note 3  LED</t>
  </si>
  <si>
    <t>PC-S2</t>
  </si>
  <si>
    <t>PC-S3</t>
  </si>
  <si>
    <t>TPU-S3</t>
  </si>
  <si>
    <t>MPC-S3</t>
  </si>
  <si>
    <t>OPC-S3</t>
  </si>
  <si>
    <t>P&amp;L- S3</t>
  </si>
  <si>
    <t>LED-S3</t>
  </si>
  <si>
    <t>LED-S4</t>
  </si>
  <si>
    <t>PC-N2</t>
  </si>
  <si>
    <t>TPU-N2</t>
  </si>
  <si>
    <t>LED-N2</t>
  </si>
  <si>
    <t>PC-AСЕ3</t>
  </si>
  <si>
    <t>PC-S5360</t>
  </si>
  <si>
    <t>PC-I9082</t>
  </si>
  <si>
    <t>PC-I9070</t>
  </si>
  <si>
    <t>LEA-S2</t>
  </si>
  <si>
    <t>LEA-S3</t>
  </si>
  <si>
    <t>LEA-S3 Mini</t>
  </si>
  <si>
    <t>LEA-S4</t>
  </si>
  <si>
    <t>LEA-S4 Mini</t>
  </si>
  <si>
    <t>LEA-N2</t>
  </si>
  <si>
    <t>PC-BB8520</t>
  </si>
  <si>
    <t>PC-BB9900</t>
  </si>
  <si>
    <t>PC-Z10</t>
  </si>
  <si>
    <t>PC-BB9700</t>
  </si>
  <si>
    <t>PC-Q10</t>
  </si>
  <si>
    <t>PC-G21</t>
  </si>
  <si>
    <t>PC-Z2</t>
  </si>
  <si>
    <t>PC-GN4</t>
  </si>
  <si>
    <t>PC-E975</t>
  </si>
  <si>
    <t>PC-DX</t>
  </si>
  <si>
    <t>PC-P6</t>
  </si>
  <si>
    <t>PC-KDF</t>
  </si>
  <si>
    <t>LEA-M7</t>
  </si>
  <si>
    <t>LEA-OneS</t>
  </si>
  <si>
    <t>LEA-OneX</t>
  </si>
  <si>
    <t>Счет  № _____ от  _____</t>
  </si>
  <si>
    <r>
      <rPr>
        <b/>
        <sz val="11"/>
        <color indexed="10"/>
        <rFont val="Calibri"/>
        <family val="2"/>
        <charset val="204"/>
      </rPr>
      <t>Контрагент</t>
    </r>
    <r>
      <rPr>
        <b/>
        <sz val="11"/>
        <color indexed="8"/>
        <rFont val="Calibri"/>
        <family val="2"/>
        <charset val="204"/>
      </rPr>
      <t xml:space="preserve"> ( внесите ФИО/фирму , телефон и адрес в ячейку справа</t>
    </r>
  </si>
  <si>
    <t>Сумма (USD)</t>
  </si>
  <si>
    <t>ИТОГО в USD</t>
  </si>
  <si>
    <t>Apple Iphone Ipad</t>
  </si>
  <si>
    <t>Samsung</t>
  </si>
  <si>
    <t>Blackberry</t>
  </si>
  <si>
    <t>HTC</t>
  </si>
  <si>
    <t>Прочее</t>
  </si>
  <si>
    <t>LG</t>
  </si>
  <si>
    <t>Уважаемые клиенты!</t>
  </si>
  <si>
    <t xml:space="preserve">Общий счет </t>
  </si>
  <si>
    <t>На страничке "Общий счет"   есть графа "Контрагент".</t>
  </si>
  <si>
    <t>( согласно условиям минимального заказа ) ,а  общее количество  и сумма</t>
  </si>
  <si>
    <t xml:space="preserve"> будут высчитываться автоматически .</t>
  </si>
  <si>
    <t>и просчитывает сумму  к оплате  в ДОЛЛАРАХ США  на сегодняшний день .</t>
  </si>
  <si>
    <t>Обращаем   Ваше внимание,что заявки  без указания координат   мы не принимаем,</t>
  </si>
  <si>
    <t xml:space="preserve"> и  информацию по  доставке , оплате  и прочим  моментам не предоставляем . </t>
  </si>
  <si>
    <t>Как работать с прайс -листом  (формой заказа).</t>
  </si>
  <si>
    <t xml:space="preserve">Чтобы Вам было удобно работать с нами , мы  оформили прайс   лист в виде  формы  заказа, </t>
  </si>
  <si>
    <r>
      <t xml:space="preserve">Внесите  в  графу  справа  от нее  свои координаты: </t>
    </r>
    <r>
      <rPr>
        <b/>
        <sz val="12"/>
        <rFont val="Calibri"/>
        <family val="2"/>
        <charset val="204"/>
      </rPr>
      <t>Название фирмы (ИП/ФИО) ,адрес , телефон.</t>
    </r>
  </si>
  <si>
    <r>
      <t xml:space="preserve">После этого вы можете отправить Вашу заявку нам  на e-mail : </t>
    </r>
    <r>
      <rPr>
        <b/>
        <sz val="12"/>
        <rFont val="Calibri"/>
        <family val="2"/>
        <charset val="204"/>
      </rPr>
      <t>cn.elco1@gmail.com</t>
    </r>
  </si>
  <si>
    <t>МРС-S5</t>
  </si>
  <si>
    <t>МРС-N3</t>
  </si>
  <si>
    <t>TPU-S5</t>
  </si>
  <si>
    <t>PC-S5</t>
  </si>
  <si>
    <t xml:space="preserve"> PC-I8262</t>
  </si>
  <si>
    <t>РС-G7106</t>
  </si>
  <si>
    <t>PC-I9250</t>
  </si>
  <si>
    <t>PC-S5830</t>
  </si>
  <si>
    <t>PC-I8160</t>
  </si>
  <si>
    <t>PC-DG</t>
  </si>
  <si>
    <t>MPC-IP5С</t>
  </si>
  <si>
    <t>Пр. розовый</t>
  </si>
  <si>
    <t>Пр.красный</t>
  </si>
  <si>
    <t>Пр. сиреневый</t>
  </si>
  <si>
    <t>Пр. голубой</t>
  </si>
  <si>
    <t>Темно -розовый</t>
  </si>
  <si>
    <t>Св.Розовый</t>
  </si>
  <si>
    <t>Св.Розовый.</t>
  </si>
  <si>
    <t>Пр. красный</t>
  </si>
  <si>
    <t>Темно розовый</t>
  </si>
  <si>
    <t>Samsung S3 PC</t>
  </si>
  <si>
    <t>Samsung S4 PC</t>
  </si>
  <si>
    <t>Iphone 5C PC</t>
  </si>
  <si>
    <t xml:space="preserve">HTC PC </t>
  </si>
  <si>
    <t xml:space="preserve">Sony PC </t>
  </si>
  <si>
    <t>Samsung Note PC</t>
  </si>
  <si>
    <t xml:space="preserve">Samsung Galaxy S5 </t>
  </si>
  <si>
    <r>
      <t xml:space="preserve">Чтобы  выбрать  пластины, заполняйте пустые цветные  ячейки . Сумма  и количество высчитаются </t>
    </r>
    <r>
      <rPr>
        <b/>
        <sz val="12"/>
        <color indexed="10"/>
        <rFont val="Calibri"/>
        <family val="2"/>
        <charset val="204"/>
      </rPr>
      <t>АВТОМАТИЧЕСКИ</t>
    </r>
    <r>
      <rPr>
        <b/>
        <sz val="12"/>
        <rFont val="Calibri"/>
        <family val="2"/>
        <charset val="204"/>
      </rPr>
      <t xml:space="preserve"> </t>
    </r>
  </si>
  <si>
    <t>МИНИМАЛЬНЫЙ ЗАКАЗ ЧЕХЛОВ 300 ШТУК в ассортименте , но не менее 5 штук одного цвета</t>
  </si>
  <si>
    <t xml:space="preserve">Металлические пластины </t>
  </si>
  <si>
    <t>Металлические пластины</t>
  </si>
  <si>
    <t>Итого пластин</t>
  </si>
  <si>
    <t>LEA-Z2</t>
  </si>
  <si>
    <t>FP-S5</t>
  </si>
  <si>
    <t>Св. розовый</t>
  </si>
  <si>
    <t>PC-2&amp;1-NOTE3</t>
  </si>
  <si>
    <t>MPC-N2</t>
  </si>
  <si>
    <t xml:space="preserve">Сиреневый </t>
  </si>
  <si>
    <t>Св.голубой</t>
  </si>
  <si>
    <r>
      <t xml:space="preserve">Заносите   количество  только в цветные  ячейки . </t>
    </r>
    <r>
      <rPr>
        <sz val="12"/>
        <rFont val="Calibri"/>
        <family val="2"/>
        <charset val="204"/>
      </rPr>
      <t>Остальные ячейки защищены от изменений</t>
    </r>
  </si>
  <si>
    <t>PC-M8</t>
  </si>
  <si>
    <t xml:space="preserve">Внизу этой страницы  Вы увидите  вкладки:  мы  разделили 2D  чехлы  для смартфонов </t>
  </si>
  <si>
    <t>в которую Вы можете  только заносить количество интересующего Вас товара</t>
  </si>
  <si>
    <t>по типам ,чтобы Вам было удобно выбирать.</t>
  </si>
  <si>
    <t>Также  Вы можете перейти на  интересующие Вас странички по ссылкам:</t>
  </si>
  <si>
    <r>
      <t xml:space="preserve">Страничка   </t>
    </r>
    <r>
      <rPr>
        <b/>
        <sz val="12"/>
        <color indexed="10"/>
        <rFont val="Calibri"/>
        <family val="2"/>
        <charset val="204"/>
      </rPr>
      <t>Общий  счет</t>
    </r>
    <r>
      <rPr>
        <sz val="12"/>
        <rFont val="Calibri"/>
        <family val="2"/>
        <charset val="204"/>
      </rPr>
      <t xml:space="preserve">   объединяет  Ваш  заказ </t>
    </r>
  </si>
  <si>
    <t>Количество</t>
  </si>
  <si>
    <t>Уважаемые партнеры. В этом разделе вы можете выбрать металлические пластины  для  некторых видов смартфонов отдельно.</t>
  </si>
  <si>
    <t>FP-IP5/5S</t>
  </si>
  <si>
    <t>FP-IP4/4S</t>
  </si>
  <si>
    <t xml:space="preserve"> TPU-IP6</t>
  </si>
  <si>
    <t>NFP-IP5/5S</t>
  </si>
  <si>
    <t>PC-S5 Mini</t>
  </si>
  <si>
    <t>TPU-S5 Mini</t>
  </si>
  <si>
    <t>LED- S5</t>
  </si>
  <si>
    <t>PC-P7 Mini</t>
  </si>
  <si>
    <t>PC-P7</t>
  </si>
  <si>
    <t>TPU-G3</t>
  </si>
  <si>
    <t>PC-G3</t>
  </si>
  <si>
    <t>TPU- M8</t>
  </si>
  <si>
    <t>PC-816</t>
  </si>
  <si>
    <t>TPU-Z2</t>
  </si>
  <si>
    <t>PC-E</t>
  </si>
  <si>
    <t>LED-IP6</t>
  </si>
  <si>
    <t>LEA-NOTE4</t>
  </si>
  <si>
    <t>PC-AСЕ4</t>
  </si>
  <si>
    <t xml:space="preserve"> PC-Core2</t>
  </si>
  <si>
    <t>Св.Голубой</t>
  </si>
  <si>
    <t>Тем. Розовый</t>
  </si>
  <si>
    <t xml:space="preserve"> PC-IP6S</t>
  </si>
  <si>
    <t>LEA-IP6S</t>
  </si>
  <si>
    <t xml:space="preserve"> TPU-IP6S</t>
  </si>
  <si>
    <t>PC-N4</t>
  </si>
  <si>
    <t>TPU-N4</t>
  </si>
  <si>
    <t>PC-K900</t>
  </si>
  <si>
    <t>PC-A820</t>
  </si>
  <si>
    <t xml:space="preserve">Пр. голубой </t>
  </si>
  <si>
    <t xml:space="preserve">Пр. черный </t>
  </si>
  <si>
    <t xml:space="preserve">Прозрачный </t>
  </si>
  <si>
    <t xml:space="preserve">Синий </t>
  </si>
  <si>
    <t>Пр. синий</t>
  </si>
  <si>
    <t>PC-matе-7</t>
  </si>
  <si>
    <t>PC-G7508Q</t>
  </si>
  <si>
    <t xml:space="preserve">PC-9152  </t>
  </si>
  <si>
    <t>PC-G850</t>
  </si>
  <si>
    <t>PC-A7</t>
  </si>
  <si>
    <t>PC-GN6</t>
  </si>
  <si>
    <t>PC-M36H</t>
  </si>
  <si>
    <t>MPC-IP5/5S</t>
  </si>
  <si>
    <t>TPU-IP5/5S</t>
  </si>
  <si>
    <t>PC-IP 5/5S</t>
  </si>
  <si>
    <t xml:space="preserve"> LED-IP5/5S</t>
  </si>
  <si>
    <t xml:space="preserve"> OPC-IP5/5S</t>
  </si>
  <si>
    <t>PC-A5</t>
  </si>
  <si>
    <t>PC-A3</t>
  </si>
  <si>
    <t>PC-S6</t>
  </si>
  <si>
    <t>TPU-S6</t>
  </si>
  <si>
    <t>PC-S6 Edge</t>
  </si>
  <si>
    <t>PC- M8Mini</t>
  </si>
  <si>
    <t>PC- M9</t>
  </si>
  <si>
    <t>PC  L70</t>
  </si>
  <si>
    <t>PC-J1</t>
  </si>
  <si>
    <t>PC-J5</t>
  </si>
  <si>
    <t>PC-J7</t>
  </si>
  <si>
    <t>PC-P2</t>
  </si>
  <si>
    <t>PC-P6 PLUS</t>
  </si>
  <si>
    <t>PC-P8</t>
  </si>
  <si>
    <t>PC-P8 Lite</t>
  </si>
  <si>
    <t>PC-G700</t>
  </si>
  <si>
    <t>PC-G520</t>
  </si>
  <si>
    <t>PC-Y500</t>
  </si>
  <si>
    <t>HUAWEI</t>
  </si>
  <si>
    <t>DLEA-PAD-R</t>
  </si>
  <si>
    <t>DLEA-PAD Mini 1,2</t>
  </si>
  <si>
    <t>LED-IP6S</t>
  </si>
  <si>
    <t>LEA -IP5/5S</t>
  </si>
  <si>
    <t>РС-А8</t>
  </si>
  <si>
    <t>PC-G870</t>
  </si>
  <si>
    <t xml:space="preserve"> PC-I9060</t>
  </si>
  <si>
    <t>LEA-S6</t>
  </si>
  <si>
    <t>Минимальный заказ 300 шт. в ассортименте, но не менее 5 шт. одного цвета</t>
  </si>
  <si>
    <t>PC-G4</t>
  </si>
  <si>
    <t>PC  L90</t>
  </si>
  <si>
    <t>РС-435</t>
  </si>
  <si>
    <t>PC- M9 Plus</t>
  </si>
  <si>
    <t>PC-626</t>
  </si>
  <si>
    <t>PC- HTC820</t>
  </si>
  <si>
    <t>LEA-G3</t>
  </si>
  <si>
    <t>PC-MOTO-G2</t>
  </si>
  <si>
    <t>PC-MOTO-X2</t>
  </si>
  <si>
    <t>PC- Z1</t>
  </si>
  <si>
    <t>PC- Z3</t>
  </si>
  <si>
    <t>PC- Z3 Mini</t>
  </si>
  <si>
    <t>PC- Z4</t>
  </si>
  <si>
    <t>PC- M35H</t>
  </si>
  <si>
    <t>PC-Т2</t>
  </si>
  <si>
    <t>PC- Т3</t>
  </si>
  <si>
    <t>PC-Е4</t>
  </si>
  <si>
    <t>PC- М4</t>
  </si>
  <si>
    <t>PC-С4</t>
  </si>
  <si>
    <t>Sony</t>
  </si>
  <si>
    <t xml:space="preserve"> PC-IP6/6S</t>
  </si>
  <si>
    <t>Ваше количество</t>
  </si>
  <si>
    <t>Ваше количество:</t>
  </si>
  <si>
    <t>Цвет</t>
  </si>
  <si>
    <t>IPHONE  6/6S PC (4.7  дюйма). Пластиковый, глянцевый.</t>
  </si>
  <si>
    <t>Цена в  USD</t>
  </si>
  <si>
    <t>IPHONE  6/6S TPU  (4.7  дюйма)/ПВХ резина, мягкий, 9 цветов</t>
  </si>
  <si>
    <t>Iphone 6  LED   (4.7  дюйма),прозрачный пластик, светится при звонке</t>
  </si>
  <si>
    <t>IPHONE  6 PLUS  TPU  (5.5  дюйма).ПВХ резина, мягкий, 13 цветов</t>
  </si>
  <si>
    <t>IPHONE  6 PLUS  PC (5.5  дюйма) .Пластик,глянец 3 цвета</t>
  </si>
  <si>
    <t>Iphone 6 PLUS LED plus  (5.5  дюйма). прозрачный пластик, светится при звонке</t>
  </si>
  <si>
    <t>IPHONE  5C PC.Пластик глянец,14 цветов</t>
  </si>
  <si>
    <t>IPHONE  5C TPU. ПВХ резина, мягкий 13 цветов</t>
  </si>
  <si>
    <t>Iphone 5С PC пластик с покрытием "металлик" .7 Цветов</t>
  </si>
  <si>
    <t>Iphone 5С  LED.прозрачный пластик, светится при звонке</t>
  </si>
  <si>
    <t>Iphone 5с  с закрыв. Крышечкой. чехол из искусст кожи PU+полиэстер</t>
  </si>
  <si>
    <t>Iphone5/ 5S PC. пластик глянец,14 цветов</t>
  </si>
  <si>
    <t>Iphone 5/ 5S TPU. ПВХ резина, мягкий 6 цветов</t>
  </si>
  <si>
    <t>Iphone 5/5S PC  Soft Touch. пластик, покрытие  Soft Touch ,приятное на ощупь ,6 цветов</t>
  </si>
  <si>
    <t>Iphone 5 PC пластик с покрытием металлик 3 цвета</t>
  </si>
  <si>
    <t>Iphone 5 /5S  PC LED. прозрачный пластик, светится при звонке</t>
  </si>
  <si>
    <r>
      <t>Iphone 5 2 в 1.</t>
    </r>
    <r>
      <rPr>
        <b/>
        <sz val="8"/>
        <rFont val="Calibri"/>
        <family val="2"/>
        <charset val="204"/>
        <scheme val="minor"/>
      </rPr>
      <t xml:space="preserve">  TPU Чехол +  PC крышка </t>
    </r>
    <r>
      <rPr>
        <b/>
        <sz val="8"/>
        <color rgb="FFFF0000"/>
        <rFont val="Calibri"/>
        <scheme val="minor"/>
      </rPr>
      <t xml:space="preserve"> УТОЧНЯТЬ НАЛИЧИЕ</t>
    </r>
  </si>
  <si>
    <t>Iphone 5 3 в 1.Бампер PC+ Чехол TPU +Чехол PC  с картинкой.  УТОЧНЯТЬ НАЛИЧИЕ</t>
  </si>
  <si>
    <r>
      <t xml:space="preserve">Iphone 5 Flip Case. PC+ PU </t>
    </r>
    <r>
      <rPr>
        <b/>
        <sz val="8"/>
        <color rgb="FFFF0000"/>
        <rFont val="Calibri"/>
        <scheme val="minor"/>
      </rPr>
      <t>УТОЧНЯТЬ НАЛИЧИЕ</t>
    </r>
  </si>
  <si>
    <r>
      <t xml:space="preserve">Iphone 5/5S  Flip Case c окошком .Пластиковый кейс ,с  PU крышкой  </t>
    </r>
    <r>
      <rPr>
        <b/>
        <sz val="8"/>
        <color rgb="FFFF0000"/>
        <rFont val="Calibri"/>
        <scheme val="minor"/>
      </rPr>
      <t xml:space="preserve"> УТОЧНЯТЬ НАЛИЧИЕ</t>
    </r>
  </si>
  <si>
    <r>
      <t xml:space="preserve">Iphone 5/5S   c закр. Крышкой и   2 мя окошками. Пластиковый кейс ,с  PU крышкой   </t>
    </r>
    <r>
      <rPr>
        <b/>
        <sz val="8"/>
        <color rgb="FFFF0000"/>
        <rFont val="Calibri"/>
        <scheme val="minor"/>
      </rPr>
      <t>УТОЧНЯТЬ НАЛИЧИЕ</t>
    </r>
  </si>
  <si>
    <r>
      <t xml:space="preserve">Iphone 4/5S  Flip Case c окошком . Пластиковый кейс ,с  PU крышкой </t>
    </r>
    <r>
      <rPr>
        <b/>
        <sz val="8"/>
        <color rgb="FFFF0000"/>
        <rFont val="Calibri"/>
        <scheme val="minor"/>
      </rPr>
      <t xml:space="preserve"> УТОЧНЯТЬ НАЛИЧИЕ</t>
    </r>
  </si>
  <si>
    <t>Iphone 4/4S PC.пластик глянец, 13 цветов</t>
  </si>
  <si>
    <t>Iphone 4/4S TPU. Пвх резина, мягкий 6 цветов</t>
  </si>
  <si>
    <t>Iphone 4/4S  "Soft Touch"пластик, покрытие Soft Touch приятное на ощупь ,7 цветов</t>
  </si>
  <si>
    <t>Iphone 4/4S PC  пластик с покрытием "металлик"</t>
  </si>
  <si>
    <t>Iphone  4/4S PC LED. прозрачный пластик, светится при звонке</t>
  </si>
  <si>
    <t>Ipod Touch 5 PC. пластик, 2 цвета</t>
  </si>
  <si>
    <t>Ipod Touch 4 PC. пластик, 2 цвета</t>
  </si>
  <si>
    <t>Ipad 2,3,4 SmartCover. с функцией засыпания IPAD 2/3/4, 4 цвета</t>
  </si>
  <si>
    <t>Ipad 2,3,4  искусств кожа + полиэстер. из искусственной кожи</t>
  </si>
  <si>
    <t>Ipad PC   для IPAD 2/3/4, 6. пластик,2 цвета</t>
  </si>
  <si>
    <t>IPAD  исскуственная кожа+полиэстер, вращающийся. разные для 2/3/4</t>
  </si>
  <si>
    <t>IPAD mini  SmartCover. c функцией засыпания,5 цветов</t>
  </si>
  <si>
    <t>IPAD mini 1,2  искусств кожа + полиэстер, вращающийся. из искусственной кожи. УТОЧНЯТЬ НАЛИЧИЕ</t>
  </si>
  <si>
    <t>IPAD mini PC. пластик,2 цвета</t>
  </si>
  <si>
    <t>IPAD mini искусств. Кожа + полиэстер.  Черный</t>
  </si>
  <si>
    <t>TPU IPAD 5 ( Air). TPU (Пвх резина), мягкий 2 цвета</t>
  </si>
  <si>
    <t xml:space="preserve">PC  IPAD 5 ( Air). PC (пластик глянцевый . 2 цвета </t>
  </si>
  <si>
    <t>Ipad mini 2  TPU .TPU (Пвх резина), мягкий 2 цвета</t>
  </si>
  <si>
    <t xml:space="preserve">Ipad mini 2  PC .PC (пластик глянцевый . 2 цвета </t>
  </si>
  <si>
    <t>Ipad 5 (Air)  чехол с закрыв крышкой. искусств кожа+полиэстер</t>
  </si>
  <si>
    <t>IPAD mini 2  чехол с закр. Крышкой. искусств. Кожа + полиэстер</t>
  </si>
  <si>
    <t>IPAD 5 SmartCover. c функцией засыпания,4 цвета</t>
  </si>
  <si>
    <t xml:space="preserve">С уважением , Трушина Светлана 
 E-mail: cn.elco@gmail.com 
 www.elco-adv.com 
 Skype: sveta2422  
 Телефон : +86-147-099-91091  (Whats App, Viber)
</t>
  </si>
  <si>
    <t>Huawei P6 PC. пластик глянец,2 цвета</t>
  </si>
  <si>
    <t>Huawei PC P6 PLUS. пластик глянец,3 цвета</t>
  </si>
  <si>
    <t>Huawei P7 PC Mini. Пластик глянец,3 цвета</t>
  </si>
  <si>
    <t>Huawei P7 PC. Пластик глянец,3 цвета</t>
  </si>
  <si>
    <t>Huawei P2 PC . пластик глянец,3 цвета</t>
  </si>
  <si>
    <t xml:space="preserve">Huawei Ascend Mate 7. пластик глянец,черный, белый </t>
  </si>
  <si>
    <t>Huawei P8 PC .пластик глянец,3 цвета</t>
  </si>
  <si>
    <t xml:space="preserve">Huawei P8 Lite PC. пластик глянец,черный, белый </t>
  </si>
  <si>
    <t xml:space="preserve">Huawei G700 PC.пластик глянец,3 цвета </t>
  </si>
  <si>
    <t xml:space="preserve">Huawei G520 PC. пластик глянец,черный, белый </t>
  </si>
  <si>
    <t xml:space="preserve">Huawei Y500 PC. пластик глянец,черный, белый </t>
  </si>
  <si>
    <t xml:space="preserve">Цвет </t>
  </si>
  <si>
    <t>Цена в USD</t>
  </si>
  <si>
    <t>Google Nexus 5  Pc.  Пластик глянец,2 цвета</t>
  </si>
  <si>
    <t>Google Nexus 6 PC.  Пластик глянец,3 цвета</t>
  </si>
  <si>
    <t>Google 7 PC.  Пластик глянец,2 цвета</t>
  </si>
  <si>
    <t>Amazon Kindle Fire HD.  Пластик глянец,2 цвета</t>
  </si>
  <si>
    <t>Motorola G2 PC.  Пластик глянец,2 цвета</t>
  </si>
  <si>
    <t>Kindle Fire Cover .  Пластик глянец,2 цвета</t>
  </si>
  <si>
    <t>Motorola DX   PC.  Пластик глянец,2 цвета</t>
  </si>
  <si>
    <t>Motorola D1 / PC. Пластик глянец,3 цвета</t>
  </si>
  <si>
    <t>Motorola Razr/D3  PC .  Пластик глянец, 3 цвета</t>
  </si>
  <si>
    <t>Motorola DG  PC.  Пластик глянец, 3 цвета</t>
  </si>
  <si>
    <t>Motorola E PC.  Пластик глянец, 3 цвета</t>
  </si>
  <si>
    <t>Microsoft Lumia 435.  Пластик глянец, 3 цвета</t>
  </si>
  <si>
    <t>Motorola X2 PC.  Пластик глянец, 3 цвета</t>
  </si>
  <si>
    <t>Lenovo  A820 PC.  Пластик глянец, 2 цвета</t>
  </si>
  <si>
    <t>Lenovo K900 PC.  Пластик глянец,2 цвета</t>
  </si>
  <si>
    <t>Google Nexus 4 PC. Пластик глянец,2 цвета</t>
  </si>
  <si>
    <t>Sony Xperia Z3 PC. пластик глянец,2 цвета</t>
  </si>
  <si>
    <t>Sony Xperia Z L36H/L36I PC /.пластик глянец,2 цвета</t>
  </si>
  <si>
    <t>Sony Xperia Z3 Mini. пластик глянец,2 цвета</t>
  </si>
  <si>
    <t>Sony Xperia Z4. пластик глянец,2 цвета</t>
  </si>
  <si>
    <t>Sony Xperia Z1 PC. пластик глянец,2 цвета</t>
  </si>
  <si>
    <t>Sony Xperia Z2 PC. пластик глянец, 3 цвета</t>
  </si>
  <si>
    <t>Sony Xperia  Z2 TPU. ПВХ резина , мягкий , 2  цвета</t>
  </si>
  <si>
    <t>Sony Xperia ZR. пластик глянец,2 цвета</t>
  </si>
  <si>
    <t>Sony Xperia M35H. пластик глянец,2 цвета</t>
  </si>
  <si>
    <t>Sony Xperia T2 Ultra. пластик глянец, 3 цвета</t>
  </si>
  <si>
    <t>Sony Xperia T3. пластик глянец,2 цвета</t>
  </si>
  <si>
    <t>Sony Xperia Е4. пластик глянец, 3 цвета</t>
  </si>
  <si>
    <t>Sony Xperia М4. пластик глянец, 3 цвета</t>
  </si>
  <si>
    <t>Sony Xperia С4. пластик глянец, 3 цвета</t>
  </si>
  <si>
    <t>Sony Xperia  Z2 с закрыв крышечкой. Искусств кожа + полиэстер</t>
  </si>
  <si>
    <t>LG  G2  PC.  Пластик глянец ,2 цвета</t>
  </si>
  <si>
    <r>
      <t>LG /L7II</t>
    </r>
    <r>
      <rPr>
        <sz val="8"/>
        <rFont val="Calibri"/>
        <family val="2"/>
        <charset val="204"/>
      </rPr>
      <t xml:space="preserve"> PC. Пластик глянец ,2 цвета</t>
    </r>
  </si>
  <si>
    <t>LG  L5II PC. Пластик глянец ,2 цвета</t>
  </si>
  <si>
    <t>LG G4  PC. Пластик глянец ,2 цвета</t>
  </si>
  <si>
    <t>LG E975 Optimus G PC. Пластик глянец ,2 цвета</t>
  </si>
  <si>
    <t>LG L7 PC. Пластик глянец ,2 цвета</t>
  </si>
  <si>
    <t>LG G3 PC. Пластик глянец ,3 цвета</t>
  </si>
  <si>
    <t>LG L90 PC. Пластик глянец ,2 цвета</t>
  </si>
  <si>
    <t>LG G2 c  закрыв. Крышечкой. чехол из искусст. кожи+неопрен</t>
  </si>
  <si>
    <t>LG G5 c  закрыв. Крышечкой. чехол из искусст. кожи+неопрен</t>
  </si>
  <si>
    <t>LG 3 c  закрыв. Крышечкой. чехол из искусст. кожи+неопрен</t>
  </si>
  <si>
    <t xml:space="preserve">LG G3 TPU. ПВХ резина , мягкий , белый </t>
  </si>
  <si>
    <t>HTC one S закрыв. Крышечкой. чехол из искусст кожи PU+полиэстер</t>
  </si>
  <si>
    <t>HTC one X c закрыв. Крышечкой. чехол из искусст кожи PU+полиэстер</t>
  </si>
  <si>
    <t>HTC one/M7 c закр. Крышечкой. чехол из искусст кожи PU+полиэстер</t>
  </si>
  <si>
    <t>HTC M8 c закр. Крышечкой. чехол из искусст кожи PU+полиэстер</t>
  </si>
  <si>
    <t>HTC one S PC. Пластик глянец ,2 цвета</t>
  </si>
  <si>
    <t>HTC one X PC. Пластик глянец ,2 цвета</t>
  </si>
  <si>
    <t>HTC one/ M7 PC. Пластик глянец ,3 цвета</t>
  </si>
  <si>
    <t>HTC G21 Sensation XL PC. Пластик глянец ,2 цвета</t>
  </si>
  <si>
    <t>HTC M8  PC. Пластик глянец ,3 цвета</t>
  </si>
  <si>
    <t xml:space="preserve">HTC M8  TPU.ПВХ резина , мягкий , два цвета </t>
  </si>
  <si>
    <t>HTC Desire 816. Пластик глянец ,3 цвета</t>
  </si>
  <si>
    <r>
      <t xml:space="preserve">HTC M8  Mini PC. Пластик глянец ,3  цвета </t>
    </r>
    <r>
      <rPr>
        <b/>
        <sz val="8"/>
        <color rgb="FFFF0000"/>
        <rFont val="Calibri"/>
        <scheme val="minor"/>
      </rPr>
      <t>УТОЧНИТЬ НАЛИЧИЕ</t>
    </r>
  </si>
  <si>
    <t>HTC M9 PC. Пластик глянец ,3 цвета</t>
  </si>
  <si>
    <t>HTC M9 Plus  PC. Пластик глянец ,3 цвета</t>
  </si>
  <si>
    <t>HTC 820  PC. Пластик глянец ,3 цвета</t>
  </si>
  <si>
    <t>LEA-M8</t>
  </si>
  <si>
    <t>Blackberry BB8520. Пластик глянец ,2 цвета</t>
  </si>
  <si>
    <t>Blackberry BB9900. Пластик глянец ,2 цвета</t>
  </si>
  <si>
    <t>Blackberry BB9700 PC. Пластик глянец ,2 цвета</t>
  </si>
  <si>
    <t>Blackberry Q10 PC. Пластик глянец ,2 цвета</t>
  </si>
  <si>
    <t>Blackberry Z10 PC. Пластик глянец ,2 цвета</t>
  </si>
  <si>
    <t>Samsung Galaxy Note 2  N7100PC. глянец пластик, 4 цвета</t>
  </si>
  <si>
    <t>Samsung Galaxy Note 2 N7100 TPU. ПВХ резина, мягкий 2 цвета</t>
  </si>
  <si>
    <r>
      <t>Samsung Galaxy Note 2  N7100</t>
    </r>
    <r>
      <rPr>
        <sz val="8"/>
        <rFont val="Microsoft Yi Baiti"/>
        <family val="2"/>
      </rPr>
      <t>　</t>
    </r>
    <r>
      <rPr>
        <sz val="8"/>
        <rFont val="Calibri"/>
        <family val="2"/>
        <charset val="204"/>
        <scheme val="minor"/>
      </rPr>
      <t>PC LED. прозрачный пластик, светится при звонке</t>
    </r>
  </si>
  <si>
    <t>Samsung Galaxy Note 2  N7100 c закрывающейся крышечкой. чехол из искусст кожи PU+полиэстер</t>
  </si>
  <si>
    <r>
      <t>Samsung Galaxy Note 2  N7100</t>
    </r>
    <r>
      <rPr>
        <sz val="8"/>
        <rFont val="Microsoft Yi Baiti"/>
        <family val="2"/>
      </rPr>
      <t>　</t>
    </r>
    <r>
      <rPr>
        <sz val="8"/>
        <rFont val="Calibri"/>
        <family val="2"/>
        <charset val="204"/>
        <scheme val="minor"/>
      </rPr>
      <t>PC  пластиковый  с покрытием "металлик"</t>
    </r>
  </si>
  <si>
    <t>Samsung Galaxy Note 3 PC. глянец пластик,5 цветов</t>
  </si>
  <si>
    <t>Samsung Galaxy Note 3 TPU. Пвх резина,мягкий 5 цветов</t>
  </si>
  <si>
    <t>Samsung Galaxy Note 3 с закрывающейся крышечкой. чехол из искусст кожи PU+полиэстер</t>
  </si>
  <si>
    <t>Samsung Galaxy  Note 3  PC пластиковый с покрытием  "металлик"</t>
  </si>
  <si>
    <t>Samsung Galaxy  Note 3 "2 в1". TPU+PC</t>
  </si>
  <si>
    <t>Samsung Galaxy Note 4  с закрыв. Крышечкой. чехол из искусст кожи PU+полиэстер</t>
  </si>
  <si>
    <t>Samsung Galaxy Note 4 PC. глянец пластик,2 цвета</t>
  </si>
  <si>
    <t>Samsung Galaxy Note 4 TPU. Пвх резина,мягкий 5 цветов</t>
  </si>
  <si>
    <t>Samsung Galaxy Note Edge. Пластик , глянец, черный , белый, прозрачный</t>
  </si>
  <si>
    <t>Samsung Galaxy S6 TPU (G9200). Пвх резина,мягкий 2 цвета( черный и белый)</t>
  </si>
  <si>
    <t>Samsung Galaxy S6 PC(G9200). Пластик , глянец, черный и белый</t>
  </si>
  <si>
    <t>Samsung Galaxy S6 PC Edge. Пластик , глянец, черный,белый, прозрачный</t>
  </si>
  <si>
    <t>Samsung Galaxy S6 TPU Edge.  ПВХ резина черный,белый, прозрачный</t>
  </si>
  <si>
    <t>TPU-S6 Edge</t>
  </si>
  <si>
    <t>Samsung Galaxy S5 Active ( G870 A/F). Пластик , глянец, черный,белый</t>
  </si>
  <si>
    <t>Samsung Galaxy S5 TPU. Пвх резина,мягкий 5 цветов</t>
  </si>
  <si>
    <t>Samsung Galaxy S5 Mini PC. Пластик , глянец, черный и белый</t>
  </si>
  <si>
    <t>Samsung Galaxy S5 LED. прозрачный пластик, светится при звонке</t>
  </si>
  <si>
    <t>Samsung Galaxy S5  PC пластиковый с покрытием "металлик"</t>
  </si>
  <si>
    <t>Samsung Galaxy S5 PC. глянец пластик,5 цветов</t>
  </si>
  <si>
    <t>Samsung Galaxy S5  PC "брызги  шампанского" с окошком. искрящийся пластик. УТОЧНИТЬ НАЛИЧИЕ ЦВЕТОВ</t>
  </si>
  <si>
    <t>Samsung Galaxy S4 I9500  PC. глянец пластик,3 цвета</t>
  </si>
  <si>
    <t>Samsung Galaxy S4 I9500 TPU. ПВХ резина, мягкий, 2 цвета</t>
  </si>
  <si>
    <t>Samsung Galaxy S4 I9500 PC . пластик с покрытием металлик,2 цвета</t>
  </si>
  <si>
    <t>Samsung Galaxy S4 I9500 PC LED. прозрачный пластик, светится при звонке</t>
  </si>
  <si>
    <t>Samsung Galaxy S4 I9500с закрыв. Крышечкой. чехол из искусст кожи PU+полиэстер</t>
  </si>
  <si>
    <t>Samsung Galaxy S3 I9300 PC.глянец пластик,3 цвета</t>
  </si>
  <si>
    <t>Samsung Galaxy S3 I9300 TPU. Пвх резина, мягкий, 3  цвета</t>
  </si>
  <si>
    <t>Samsung Galaxy S3 I9300  PC  Soft Touch. Пластик,замшевое покрытие приятное на ощупь ,8 цветов</t>
  </si>
  <si>
    <t>Samsung Galaxy S3 I9300 PC . Пластик с покрытием металлик,8 цветов</t>
  </si>
  <si>
    <t>Samsung Galaxy S3 I9300 c закрыв. Крышечкой TPU. ПВХ резина, мягкий ,3 цвета</t>
  </si>
  <si>
    <t>Samsung Galaxy S3 I9300с закрыв. Крышечкой. чехол из искусст кожи PU+полиэстер</t>
  </si>
  <si>
    <t>Samsung Galaxy S3 mini I8190 PC. Глянец пластик, 2 цвета</t>
  </si>
  <si>
    <t>Samsung Galaxy S3 mini I8190  c закрыв. Крышечкой. чехол из искусст кожи PU+полиэстер</t>
  </si>
  <si>
    <t xml:space="preserve">Samsung Galaxy S4 mini PC. Глянец пластик,2 цвета </t>
  </si>
  <si>
    <t>Samsung Galaxy S4 mini TPU. Пвх резина, мягкий, 2 цвета</t>
  </si>
  <si>
    <t>Samsung Galaxy S4 mini  c закрыв. Крышечкой. Чехол из искусст кожи PU+полиэстер</t>
  </si>
  <si>
    <t>Samsung Galaxy S2 I9100 PC. Глянец пластик,2 цвета</t>
  </si>
  <si>
    <t>Samsung Galaxy S2 I9100  c закрыв. Крышечкой. Чехол из искусст кожи PU+полиэстер</t>
  </si>
  <si>
    <t>Минимальный заказ 300 шт. в ассортименте, но не менее 5 шт одного цвета</t>
  </si>
  <si>
    <r>
      <t>Внимание , уважаемые партнеры ! Минимальный заказ чехлов в ассортименте 300 шт. ( Iphone, Samsung, и прочие модели чехлов  любых цветов,</t>
    </r>
    <r>
      <rPr>
        <b/>
        <sz val="12"/>
        <color indexed="10"/>
        <rFont val="Calibri"/>
        <family val="2"/>
        <charset val="204"/>
      </rPr>
      <t xml:space="preserve"> но не менее  5 шт. одного ЦВЕТА </t>
    </r>
    <r>
      <rPr>
        <b/>
        <sz val="12"/>
        <rFont val="Calibri"/>
        <family val="2"/>
        <charset val="204"/>
      </rPr>
      <t xml:space="preserve">.)Чтобы  выбрать  цвета и модели, заполняйте пустые  ячейки под ячейкой  "Ваше количество" . Сумма  и количество высчитаются </t>
    </r>
    <r>
      <rPr>
        <b/>
        <sz val="12"/>
        <color indexed="10"/>
        <rFont val="Calibri"/>
        <family val="2"/>
        <charset val="204"/>
      </rPr>
      <t xml:space="preserve">АВТОМАТИЧЕСКИ </t>
    </r>
  </si>
  <si>
    <t>Samsung Galaxy Y(Young)  S5360 PC. Глянец пластик, 2 цвета</t>
  </si>
  <si>
    <t>Samsung Galaxy Ace S5830/5830I/5838 PС. Глянец пластик, 2 цвета</t>
  </si>
  <si>
    <t>Samsung Galaxy Nexus  I9250 PC. Глянец пластик, 2 цвета</t>
  </si>
  <si>
    <t>Samsung Galaxy Ace 2 I8160 PC. Глянец пластик, 2 цвета</t>
  </si>
  <si>
    <t>Samsung Galaxy S Advance I9070 PС. Глянец,пластик,3 цвета</t>
  </si>
  <si>
    <t>Samsung Grand Duos I9082 PC. Глянец,пластик,3 цвета</t>
  </si>
  <si>
    <t>Samsung Galaxy Mega 5.8 i9152  PC. Пластик, глянец, 3 цвета</t>
  </si>
  <si>
    <t>Samsung Galaxy Ace Plus S7500. Глянец пластик, 3 цвета</t>
  </si>
  <si>
    <t>Samsung Galaxy    Ace 3 PC (7272). Глянец пластик, 2 цвета</t>
  </si>
  <si>
    <t>Samsung Galaxy Mega 6.3 I9200. Глянец пластик, 2 цвета</t>
  </si>
  <si>
    <t xml:space="preserve">Samsung Galaxy Mega 6.3 I9200 TPU. ПВХ резина, мягкий 2 цвета </t>
  </si>
  <si>
    <t>Trend Duos S7562 PC. Пластик, глянец 2 цвета</t>
  </si>
  <si>
    <t>Samsung Galaxy    Ace 4 PC  (G313). Пластик, глянец 2 цвета</t>
  </si>
  <si>
    <t>Samsung Galaxy Mega 2 (G758Q). Пластик, глянец 2 цвета</t>
  </si>
  <si>
    <t>Samsung Galaxy Alpha G850 PC. Пластик, глянец 2 цвета</t>
  </si>
  <si>
    <t>Samsung X Cover 2/S7110. Пластик, глянец 2 цвета</t>
  </si>
  <si>
    <t xml:space="preserve">Samsung Galaxy Win/I8552. Глянец  пластик, 3 цвета </t>
  </si>
  <si>
    <t xml:space="preserve"> Samsung Galaxy Core GT-I8262. Глянец  пластик, 3 цвета </t>
  </si>
  <si>
    <t xml:space="preserve"> Samsung  Grand 2 G-7106. Глянец  пластик, 2 цвета </t>
  </si>
  <si>
    <t xml:space="preserve"> Samsung Grand Neo Plus (I9060). Глянец  пластик, 3 цвета </t>
  </si>
  <si>
    <t xml:space="preserve"> Samsung Galaxy Core2 G-3558. Глянец  пластик, 2 цвета </t>
  </si>
  <si>
    <t xml:space="preserve">Samsung Galaxy A7. Глянец  пластик, 2 цвета </t>
  </si>
  <si>
    <t xml:space="preserve">Samsung Galaxy A5. глянец  пластик, 3 цвета </t>
  </si>
  <si>
    <t xml:space="preserve">Samsung Galaxy A3. глянец  пластик, 2 цвета </t>
  </si>
  <si>
    <t xml:space="preserve">Samsung Galaxy J1.глянец  пластик, 3 цвета </t>
  </si>
  <si>
    <t xml:space="preserve">Samsung Galaxy J5.глянец  пластик, 3 цвета </t>
  </si>
  <si>
    <t xml:space="preserve">Samsung Galaxy J7. глянец  пластик, 3 цвета </t>
  </si>
  <si>
    <t xml:space="preserve">Samsung Galaxy A8. глянец  пластик, 3 цвета </t>
  </si>
  <si>
    <t xml:space="preserve"> Пластины на другие виды чехлов по запросу</t>
  </si>
  <si>
    <t>SONY</t>
  </si>
  <si>
    <t>Huawei</t>
  </si>
  <si>
    <t>РС-Е7</t>
  </si>
  <si>
    <t xml:space="preserve">Samsung Galaxy E7. Глянец  пластик, 2 цвета </t>
  </si>
  <si>
    <t>Samsung Galaxy S6 PC Edge PLUS. Пластик , глянец, черный,белый, прозрачный</t>
  </si>
  <si>
    <t>PC-S6 Edge PLUS</t>
  </si>
  <si>
    <t>TPU-S6 Edge PLUS</t>
  </si>
  <si>
    <t>Samsung Galaxy S6 TPU Edge PLUS.  ПВХ резина черный,белый, прозрачный</t>
  </si>
  <si>
    <t xml:space="preserve"> PC-A710</t>
  </si>
  <si>
    <t xml:space="preserve"> Samsung Galaxy A710. Глянец  пластик, 2 цвета </t>
  </si>
  <si>
    <t>PC-A510</t>
  </si>
  <si>
    <t xml:space="preserve"> Samsung Galaxy A510. Глянец  пластик, 2 цвета </t>
  </si>
  <si>
    <t>TPU-S7</t>
  </si>
  <si>
    <t>PC-S7</t>
  </si>
  <si>
    <t>Samsung Galaxy S7 TPU. Пвх резина,мягкий 2 цвета( черный и белый)</t>
  </si>
  <si>
    <t>Samsung Galaxy S7 PC. Пластик , глянец, черный и белый</t>
  </si>
  <si>
    <t>Samsung GalaxyGrand Prime (5360). Пластик , глянец ,3  цвета</t>
  </si>
  <si>
    <t>PC-G5360W</t>
  </si>
  <si>
    <t>PC-N7505/N3Lite</t>
  </si>
  <si>
    <t>PC-J5 (2016)</t>
  </si>
  <si>
    <t xml:space="preserve">Samsung Galaxy J5 ( 2016 г).глянец  пластик, 3 цвета </t>
  </si>
  <si>
    <t>TPU-S7 Edge</t>
  </si>
  <si>
    <t>PC-S7 Edge</t>
  </si>
  <si>
    <t>Samsung Galaxy S7 Edge TPU. Пвх резина,мягкий 2 цвета( черный и белый)</t>
  </si>
  <si>
    <t>Samsung Galaxy S7 Edge PC. Пластик , глянец, черный и белый</t>
  </si>
  <si>
    <t>TPU-N5</t>
  </si>
  <si>
    <t>PC-N5</t>
  </si>
  <si>
    <t>Samsung Galaxy Note 5 TPU. Пвх резина,мягкий 2 цвета( черный и белый)</t>
  </si>
  <si>
    <t>Samsung Galaxy Note 5 PC. Пластик , глянец, черный и белый</t>
  </si>
  <si>
    <t>TPU-Note5 Edge</t>
  </si>
  <si>
    <t>PC-Note5 Edge</t>
  </si>
  <si>
    <t>Samsung Galaxy Note 5  Edge TPU. Пвх резина,мягкий 2 цвета( черный и белый)</t>
  </si>
  <si>
    <t>Samsung Galaxy Note 5Edge PC. Пластик , глянец, черный и белый</t>
  </si>
  <si>
    <t>PC-A310</t>
  </si>
  <si>
    <t xml:space="preserve">Samsung Galaxy A310. глянец  пластик, 2 цвета </t>
  </si>
  <si>
    <t xml:space="preserve">Samsung Galaxy Note Lite N7505 . Пластик, глянец ,3 цвета </t>
  </si>
  <si>
    <t>PC- Note Edge</t>
  </si>
  <si>
    <t xml:space="preserve"> PC-E5</t>
  </si>
  <si>
    <t xml:space="preserve"> Samsung E5  Глянец  пластик, 3 цвета </t>
  </si>
  <si>
    <t>PC-G360</t>
  </si>
  <si>
    <t xml:space="preserve">Samsung Galaxy Core Prime  G360  Глянец  пластик, 3 цвета </t>
  </si>
  <si>
    <t xml:space="preserve">УТОЧНИТЬ НАЛИЧИЕ </t>
  </si>
  <si>
    <t>Samsung Galaxy S5 Mini TPU . ПВХ резина: черный и белый</t>
  </si>
  <si>
    <t xml:space="preserve">Samsung Galaxy S3 I9300 PC LED. Прозрачный пластик, светится при звонке. </t>
  </si>
  <si>
    <t>УТОЧНИТЬ НАЛИЧИЕ</t>
  </si>
  <si>
    <t xml:space="preserve">УТОЧНИТЬ НАЛИЧИЕ
</t>
  </si>
  <si>
    <t xml:space="preserve"> LEA-S5Full</t>
  </si>
  <si>
    <t>Samsung Galaxy S5  с закрыв. Крышечкой. чехол из искусст кожи PU+полиэстер. Частичная запечатка</t>
  </si>
  <si>
    <t>Samsung Galaxy S5  с закрыв. Крышечкой. чехол из искусст кожи PU+полиэстер. Полная запечатка</t>
  </si>
  <si>
    <t>$0,00</t>
  </si>
  <si>
    <t>Samsung Galaxy S6 (G9200) c закрывающейся крышечкой. чехол из искусст кожи PU+полиэстер. Полная запечатка</t>
  </si>
  <si>
    <t>Samsung Galaxy S7 закрывающейся крышечкой. чехол из искусст кожи PU+полиэстер.  Частичная запечатка</t>
  </si>
  <si>
    <t>LEA-S7</t>
  </si>
  <si>
    <t>Samsung Galaxy S6 (G9200) c закрывающейся крышечкой. чехол из искусст кожи PU+полиэстер. Частичная  запечатка</t>
  </si>
  <si>
    <t>LEA-S7 Edge</t>
  </si>
  <si>
    <t>LEA-J1</t>
  </si>
  <si>
    <t>Samsung Galaxy J1  с закрыв. Крышечкой. чехол из искусст кожи PU+полиэстер. Частичная запечатка</t>
  </si>
  <si>
    <t>LEA-S6 Full</t>
  </si>
  <si>
    <t>Samsung Galaxy S6 Edge  c закрывающейся крышечкой. чехол из искусст кожи PU+полиэстер. Частичная  запечатка</t>
  </si>
  <si>
    <t>Samsung Galaxy S6 Edge c закрывающейся крышечкой. чехол из искусст кожи PU+полиэстер. Полная запечатка</t>
  </si>
  <si>
    <t>LEA-S6  Edge Full</t>
  </si>
  <si>
    <t>LEA-S6 Edge</t>
  </si>
  <si>
    <t>LEA-S6  Edge PlusFull</t>
  </si>
  <si>
    <t>LEA-S6 Edge Plus</t>
  </si>
  <si>
    <t>Samsung Galaxy S6 Edge Plus c закрывающейся крышечкой. чехол из искусст кожи PU+полиэстер. Полная запечатка</t>
  </si>
  <si>
    <t>Samsung Galaxy S6 Edge Plus  c закрывающейся крышечкой. чехол из искусст кожи PU+полиэстер. Частичная запечатка</t>
  </si>
  <si>
    <t>LEA-N5</t>
  </si>
  <si>
    <t>Samsung Galaxy J5  с закрыв. Крышечкой. чехол из искусст кожи PU+полиэстер. Частичная запечатка</t>
  </si>
  <si>
    <t>LEA-J5</t>
  </si>
  <si>
    <t xml:space="preserve"> Планшет Samsung TAB310.1'' P5200. Пластик, глянец</t>
  </si>
  <si>
    <t>Планшет Samsung Note 8.0 TPU. ПВХ резина , 2 цвета</t>
  </si>
  <si>
    <t>Планшет Samsung Galaxy Tab 2  P3100. Глянец,пластик,2 цвета</t>
  </si>
  <si>
    <t>Планшет Samsung Note 8.0 PC. Глянец,пластик 2 цвета</t>
  </si>
  <si>
    <t>Планшет Samsung Galaxy Tab 7.0 P6200. Глянец,пластик,2 цвета</t>
  </si>
  <si>
    <t>Планшет Samsung Galaxy Tab 7.7 P6800. Глянец,пластик, цвета</t>
  </si>
  <si>
    <t>Планшет Samsung P3200 Tab 3. Пластик, глянец 2 цвета</t>
  </si>
  <si>
    <t xml:space="preserve">Iphone 4/4S закрыв. Крышечкой. чехол из искусст кожи+полиэстер , частичная запечатка </t>
  </si>
  <si>
    <t>Iphone 4/4S закрыв. Крышечкой. чехол из искусст кожи+полиэстер , полная запечатка</t>
  </si>
  <si>
    <t>LEA-IP4 Full</t>
  </si>
  <si>
    <t>LEA -IP6S Full</t>
  </si>
  <si>
    <t xml:space="preserve">Iphone 6 PLUS   с закрыв. Крышечкой   (5.5  дюйма). чехол из искусст кожи PU+полиэстер, полная запечатка </t>
  </si>
  <si>
    <t>Iphone 6 PLUS   с закрыв. Крышечкой   (5.5  дюйма). чехол из искусст кожи PU+полиэстер, частичная запечатка</t>
  </si>
  <si>
    <t>LEA -IP5/5S Full</t>
  </si>
  <si>
    <t xml:space="preserve">Iphone 5/ 5S с закрыв. Крышечкой. чехол из искусст кожи PU+полиэстер, полная запечатка </t>
  </si>
  <si>
    <t xml:space="preserve">Iphone 5/ 5S с закрыв. Крышечкой. чехол из искусст кожи PU+полиэстер,частичная запечатка </t>
  </si>
  <si>
    <t>Iphone 6  с закрыв. Крышечкой   (4.7  дюйма)/чехол из искусст кожи PU+полиэстер, частичная запечатка</t>
  </si>
  <si>
    <t>Iphone 6  с закрыв. Крышечкой   (4.7  дюйма)/чехол из искусст кожи PU+полиэстер, полная запечатка</t>
  </si>
  <si>
    <t xml:space="preserve">LEA-IP6/6S </t>
  </si>
  <si>
    <t>LEA-IP6/6S Full</t>
  </si>
  <si>
    <t>PC IPAD Air 2</t>
  </si>
  <si>
    <t xml:space="preserve">Ipad Air 2 . PC (пластик глянцевый . 2 цвета </t>
  </si>
  <si>
    <t>PC-M7</t>
  </si>
  <si>
    <t>PC- M10</t>
  </si>
  <si>
    <t>TPU-M10</t>
  </si>
  <si>
    <t>HTC M10  PC. Пластик глянец ,3 цвета</t>
  </si>
  <si>
    <t xml:space="preserve">HTC M10   TPU.ПВХ резина , мягкий , два цвета </t>
  </si>
  <si>
    <t>Уточнить наличие</t>
  </si>
  <si>
    <t>LG L70 PC. Пластик глянец ,2 цвета</t>
  </si>
  <si>
    <t>LEA-Z5</t>
  </si>
  <si>
    <t>Sony Xperia  Z5 PC . Пластик , глянец , 2  цвета</t>
  </si>
  <si>
    <t>PC-Z5</t>
  </si>
  <si>
    <t>Sony Xperia  Z5 с закрыв крышечкой. Искусств кожа + полиэстер</t>
  </si>
  <si>
    <t>PC-С3</t>
  </si>
  <si>
    <t>Sony Xperia С3. пластик глянец, 3 цвета</t>
  </si>
  <si>
    <t>LEA-Z3 Mini</t>
  </si>
  <si>
    <t>Sony Xperia Z3 Mini  с закрыв крышечкой</t>
  </si>
  <si>
    <t>LEA-Z3</t>
  </si>
  <si>
    <t>Sony Xperia Z3  с закрыв. Крышечкой. Искусств кожа + полиэстер</t>
  </si>
  <si>
    <t>уточнить наличие</t>
  </si>
  <si>
    <t>PC-A7000</t>
  </si>
  <si>
    <t>Lenovo  A7000 PC.  Пластик глянец, 2 цвета</t>
  </si>
  <si>
    <t>PC-A6000</t>
  </si>
  <si>
    <t>Lenovo  A6000 PC.  Пластик глянец, 2 цвета</t>
  </si>
  <si>
    <t>PC-VibeShot Z90-7</t>
  </si>
  <si>
    <t>Lenovo  VibeShot Z90-7 PC.  Пластик глянец, 2 цвета</t>
  </si>
  <si>
    <t xml:space="preserve">Huawei P9 PC. пластик глянец,черный, белый </t>
  </si>
  <si>
    <t>PC-P9</t>
  </si>
  <si>
    <t>PC-P9 Lite</t>
  </si>
  <si>
    <t xml:space="preserve">Huawei P9  Lite PC. пластик глянец,черный, белый </t>
  </si>
  <si>
    <t>PC- Mate S</t>
  </si>
  <si>
    <t xml:space="preserve">Huawei Mate  S  PC. пластик глянец,черный, белый </t>
  </si>
  <si>
    <t xml:space="preserve">LEA-Mate S </t>
  </si>
  <si>
    <t xml:space="preserve">Huawei Mate S с закрыв крышечкой. Искусств кожа + полиэстер, частичная запечатка </t>
  </si>
  <si>
    <t>PC-Y530</t>
  </si>
  <si>
    <t xml:space="preserve">Huawei Y530PC. пластик глянец,черный, белый </t>
  </si>
  <si>
    <t>Чехлы сублимационные для смартфонов OPPO</t>
  </si>
  <si>
    <t>Чехлы сублимационные для смартфонов HUAWEI</t>
  </si>
  <si>
    <t>Чехлы сублимационные для смартфонов SONY</t>
  </si>
  <si>
    <t xml:space="preserve">Чехлы сублимационные для смартфонов LG </t>
  </si>
  <si>
    <t>Чехлы сублимационные для смартфонов HTC</t>
  </si>
  <si>
    <t>Чехлы сублимационные для смартфонов BLACKBERRY</t>
  </si>
  <si>
    <t>Чехлы сублимационные для смартфонов SAMSUNG</t>
  </si>
  <si>
    <t>Чехлы сублимационные для смартфонов APPLE</t>
  </si>
  <si>
    <t>PC-827</t>
  </si>
  <si>
    <t>OPPO 827PC. пластик глянец,2 цвета</t>
  </si>
  <si>
    <t>OPPO 827 с закрыв крышечкой. Искусств кожа + полиэстер,частичная запечатка</t>
  </si>
  <si>
    <t>OPPO R5 с закрыв крышечкой. Искусств кожа + полиэстер,частичная запечатка</t>
  </si>
  <si>
    <t>LEA-R5/R8107</t>
  </si>
  <si>
    <t>LEA-827</t>
  </si>
  <si>
    <t>PC-R7</t>
  </si>
  <si>
    <t>OPPO R7 PC. пластик глянец,2 цвета</t>
  </si>
  <si>
    <t>LEA-R7</t>
  </si>
  <si>
    <t>OPPO R7 с закрыв крышечкой. Искусств кожа + полиэстер,частичная запечатка</t>
  </si>
  <si>
    <t>PC-R7S</t>
  </si>
  <si>
    <t>OPPO R7S PC. пластик глянец,2 цвета</t>
  </si>
  <si>
    <t>PC-R7Plus</t>
  </si>
  <si>
    <t>OPPO R7S Plus PC. пластик глянец,2 цвета</t>
  </si>
  <si>
    <t>PC-R9</t>
  </si>
  <si>
    <t>OPPO R9 PC. пластик глянец,2 цвета</t>
  </si>
  <si>
    <t>PC-R9PLUS</t>
  </si>
  <si>
    <t>OPPO R9 PLUS PC. пластик глянец,2 цвета</t>
  </si>
  <si>
    <t>PC-N1 Mini</t>
  </si>
  <si>
    <t>OPPO N1 Mini PC. пластик глянец,2 цвета</t>
  </si>
  <si>
    <t>OPPO A31 с закрыв крышечкой. Искусств кожа + полиэстер,частичная запечатка</t>
  </si>
  <si>
    <t>OPPO R8007с закрыв крышечкой. Искусств кожа + полиэстер,частичная запечатка</t>
  </si>
  <si>
    <t>LEA-R8007</t>
  </si>
  <si>
    <t>LEA-A31</t>
  </si>
  <si>
    <t>PC-R815T</t>
  </si>
  <si>
    <t>OPPO R815T PC. пластик глянец,2 цвета</t>
  </si>
  <si>
    <t>OPPO A33 PC. пластик глянец,2 цвета</t>
  </si>
  <si>
    <t>PC-A33</t>
  </si>
  <si>
    <t>PC-R819T</t>
  </si>
  <si>
    <t>OPPO R819T PC. пластик глянец,2 цвета</t>
  </si>
  <si>
    <t>PC-A53</t>
  </si>
  <si>
    <t>OPPO A53 PC. пластик глянец,2 цвета</t>
  </si>
  <si>
    <t>OPPO</t>
  </si>
  <si>
    <t xml:space="preserve"> С уважением , Трушина Светлана 
 E-mail: cn.elco@gmail.com 
 www.elco-adv.com 
 Skype: sveta2422  
 Телефон : +86- 147-099-91091  
</t>
  </si>
  <si>
    <t>PC- IP7</t>
  </si>
  <si>
    <t>TPU-IP7</t>
  </si>
  <si>
    <t>IPHONE  7). Пластиковый, глянцевый.</t>
  </si>
  <si>
    <t>IPHONE  7 TPU/ПВХ резина, мягкий,</t>
  </si>
  <si>
    <t>IPHONE  7 PLUS . Пластиковый, глянцевый.</t>
  </si>
  <si>
    <t>IPHONE  7 PLUS TPU/ПВХ резина, мягкий,</t>
  </si>
  <si>
    <t>PC- IP7 Plus</t>
  </si>
  <si>
    <t>TPU-IP7 Plus</t>
  </si>
  <si>
    <t>PC-M1</t>
  </si>
  <si>
    <t>XiaoMi M1 PC. пластик глянец,2 цвета</t>
  </si>
  <si>
    <t>PC -M2</t>
  </si>
  <si>
    <t xml:space="preserve"> Белый </t>
  </si>
  <si>
    <t>PC-M4</t>
  </si>
  <si>
    <t>XiaoMi M4 PC. пластик глянец,2 цвета</t>
  </si>
  <si>
    <t>PC-M4 i</t>
  </si>
  <si>
    <t>XiaoMi M2 PC. пластик глянец,2 цвета</t>
  </si>
  <si>
    <t>XiaoMi M4 i PC. пластик глянец,2 цвета</t>
  </si>
  <si>
    <t>PC- HM Note</t>
  </si>
  <si>
    <t>RedMi HM Note PC. пластик глянец,2 цвета</t>
  </si>
  <si>
    <t xml:space="preserve">  PC -M2 A</t>
  </si>
  <si>
    <t>XiaoMi M2 A  PC. пластик глянец,2 цвета</t>
  </si>
  <si>
    <t>PC-M5</t>
  </si>
  <si>
    <t>XiaoMi M5 PC. пластик глянец,2 цвета</t>
  </si>
  <si>
    <t>PC-2A/M2A</t>
  </si>
  <si>
    <t>XiaoMi 2A/M2A PC. пластик глянец,2 цвета</t>
  </si>
  <si>
    <t>PC-M3</t>
  </si>
  <si>
    <t>RedMi HM PC. пластик глянец,2 цвета</t>
  </si>
  <si>
    <t>PC-HM</t>
  </si>
  <si>
    <t>PC-HM2</t>
  </si>
  <si>
    <t>RedMi HM2 PC. пластик глянец,2 цвета</t>
  </si>
  <si>
    <t>Чехлы сублимационные для смартфонов XiaoMi и RedMi</t>
  </si>
  <si>
    <t>XiaoMi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</si>
</sst>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164" formatCode="&quot;US$&quot;#,##0.00;\-&quot;US$&quot;#,##0.00"/>
    <numFmt numFmtId="165" formatCode="#,##0.00_р_."/>
    <numFmt numFmtId="166" formatCode="[$¥-804]#,##0.00"/>
    <numFmt numFmtId="167" formatCode="[$$-409]#,##0.00"/>
    <numFmt numFmtId="168" formatCode="#,##0_ ;\-#,##0\ "/>
    <numFmt numFmtId="169" formatCode="#,##0_р_."/>
    <numFmt numFmtId="170" formatCode="[$$-475]\ #,##0.00"/>
  </numFmts>
  <fonts count="48" x14ac:knownFonts="1">
    <font>
      <sz val="12"/>
      <name val="宋体"/>
      <charset val="134"/>
    </font>
    <font>
      <sz val="9"/>
      <name val="宋体"/>
      <charset val="134"/>
    </font>
    <font>
      <b/>
      <sz val="9"/>
      <name val="Arial"/>
      <family val="2"/>
      <charset val="204"/>
    </font>
    <font>
      <sz val="9"/>
      <name val="Arial"/>
      <family val="2"/>
      <charset val="204"/>
    </font>
    <font>
      <sz val="8"/>
      <name val="Arial"/>
      <family val="2"/>
      <charset val="204"/>
    </font>
    <font>
      <sz val="12"/>
      <name val="Arial"/>
      <family val="2"/>
      <charset val="204"/>
    </font>
    <font>
      <b/>
      <sz val="12"/>
      <name val="Calibri"/>
      <family val="2"/>
      <charset val="204"/>
    </font>
    <font>
      <b/>
      <sz val="12"/>
      <color indexed="10"/>
      <name val="Calibri"/>
      <family val="2"/>
      <charset val="204"/>
    </font>
    <font>
      <sz val="8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10"/>
      <name val="Calibri"/>
      <family val="2"/>
      <charset val="204"/>
    </font>
    <font>
      <sz val="12"/>
      <name val="Calibri"/>
      <family val="2"/>
      <charset val="204"/>
    </font>
    <font>
      <u/>
      <sz val="12"/>
      <color theme="10"/>
      <name val="宋体"/>
      <charset val="134"/>
    </font>
    <font>
      <b/>
      <sz val="11"/>
      <color theme="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8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0"/>
      <color rgb="FFFF0000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8"/>
      <color theme="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u/>
      <sz val="12"/>
      <color theme="10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sz val="22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sz val="12"/>
      <name val="宋体"/>
      <charset val="134"/>
    </font>
    <font>
      <u/>
      <sz val="12"/>
      <color theme="11"/>
      <name val="宋体"/>
      <charset val="134"/>
    </font>
    <font>
      <b/>
      <sz val="8"/>
      <name val="Calibri"/>
      <family val="2"/>
      <charset val="204"/>
    </font>
    <font>
      <b/>
      <sz val="8"/>
      <color rgb="FFFF0000"/>
      <name val="Calibri"/>
      <scheme val="minor"/>
    </font>
    <font>
      <b/>
      <sz val="10"/>
      <name val="宋体"/>
      <charset val="134"/>
    </font>
    <font>
      <b/>
      <sz val="14"/>
      <color rgb="FFFF0000"/>
      <name val="Calibri"/>
      <scheme val="minor"/>
    </font>
    <font>
      <b/>
      <sz val="24"/>
      <color theme="0"/>
      <name val="Calibri"/>
      <scheme val="minor"/>
    </font>
    <font>
      <sz val="8"/>
      <name val="Microsoft Yi Baiti"/>
      <family val="2"/>
    </font>
    <font>
      <b/>
      <sz val="10"/>
      <name val="Arial"/>
      <family val="2"/>
      <charset val="204"/>
    </font>
    <font>
      <b/>
      <sz val="9"/>
      <name val="宋体"/>
      <charset val="134"/>
    </font>
    <font>
      <b/>
      <sz val="8"/>
      <color rgb="FFFF0000"/>
      <name val="Calibri"/>
    </font>
    <font>
      <b/>
      <sz val="14"/>
      <color rgb="FFFF0000"/>
      <name val="Calibri"/>
    </font>
    <font>
      <b/>
      <sz val="10"/>
      <name val="Calibri"/>
      <family val="2"/>
      <charset val="204"/>
    </font>
    <font>
      <sz val="8"/>
      <color rgb="FFFFFFFF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10"/>
      <color rgb="FFFF0000"/>
      <name val="宋体"/>
      <charset val="134"/>
    </font>
    <font>
      <b/>
      <sz val="14"/>
      <name val="Calibri"/>
    </font>
    <font>
      <b/>
      <sz val="12"/>
      <name val="Cambria"/>
      <scheme val="major"/>
    </font>
  </fonts>
  <fills count="5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0066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rgb="FFFF6699"/>
        <bgColor indexed="64"/>
      </patternFill>
    </fill>
    <fill>
      <patternFill patternType="solid">
        <fgColor rgb="FF66CCFF"/>
        <bgColor indexed="64"/>
      </patternFill>
    </fill>
    <fill>
      <patternFill patternType="solid">
        <fgColor rgb="FFCCECFF"/>
        <bgColor indexed="64"/>
      </patternFill>
    </fill>
    <fill>
      <patternFill patternType="solid">
        <fgColor rgb="FF9900FF"/>
        <bgColor indexed="64"/>
      </patternFill>
    </fill>
    <fill>
      <patternFill patternType="solid">
        <fgColor rgb="FFE7614B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E3AF1D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0066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FF66FF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80008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33CC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4A6D8"/>
        <bgColor indexed="64"/>
      </patternFill>
    </fill>
    <fill>
      <patternFill patternType="solid">
        <fgColor rgb="FFE2AFEB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3399"/>
        <bgColor indexed="64"/>
      </patternFill>
    </fill>
    <fill>
      <patternFill patternType="solid">
        <fgColor rgb="FFFF66CC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0000FF"/>
        <bgColor indexed="64"/>
      </patternFill>
    </fill>
    <fill>
      <patternFill patternType="solid">
        <fgColor rgb="FFFF00FF"/>
        <bgColor indexed="64"/>
      </patternFill>
    </fill>
    <fill>
      <patternFill patternType="solid">
        <fgColor rgb="FF000000"/>
        <bgColor rgb="FF000000"/>
      </patternFill>
    </fill>
    <fill>
      <patternFill patternType="solid">
        <fgColor theme="3" tint="0.59999389629810485"/>
        <bgColor rgb="FF000000"/>
      </patternFill>
    </fill>
    <fill>
      <patternFill patternType="solid">
        <fgColor rgb="FF95B3D7"/>
        <bgColor rgb="FF000000"/>
      </patternFill>
    </fill>
  </fills>
  <borders count="55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rgb="FF00000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</borders>
  <cellStyleXfs count="125">
    <xf numFmtId="0" fontId="0" fillId="0" borderId="0">
      <alignment vertical="center"/>
    </xf>
    <xf numFmtId="0" fontId="12" fillId="0" borderId="0" applyNumberFormat="0" applyFill="0" applyBorder="0" applyAlignment="0" applyProtection="0">
      <alignment vertical="center"/>
    </xf>
    <xf numFmtId="0" fontId="30" fillId="0" borderId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</cellStyleXfs>
  <cellXfs count="461">
    <xf numFmtId="0" fontId="0" fillId="0" borderId="0" xfId="0">
      <alignment vertical="center"/>
    </xf>
    <xf numFmtId="0" fontId="0" fillId="0" borderId="0" xfId="0" applyFont="1" applyBorder="1" applyAlignment="1">
      <alignment vertical="center"/>
    </xf>
    <xf numFmtId="165" fontId="2" fillId="0" borderId="0" xfId="0" applyNumberFormat="1" applyFont="1" applyFill="1" applyBorder="1" applyAlignment="1">
      <alignment horizontal="center" vertical="center"/>
    </xf>
    <xf numFmtId="0" fontId="0" fillId="0" borderId="0" xfId="0" applyBorder="1">
      <alignment vertical="center"/>
    </xf>
    <xf numFmtId="165" fontId="3" fillId="0" borderId="0" xfId="0" applyNumberFormat="1" applyFont="1" applyFill="1" applyBorder="1" applyAlignment="1">
      <alignment horizontal="center" vertical="center"/>
    </xf>
    <xf numFmtId="165" fontId="2" fillId="0" borderId="0" xfId="0" applyNumberFormat="1" applyFont="1" applyFill="1" applyBorder="1" applyAlignment="1">
      <alignment horizontal="center" vertical="center" wrapText="1"/>
    </xf>
    <xf numFmtId="166" fontId="3" fillId="0" borderId="0" xfId="0" applyNumberFormat="1" applyFont="1" applyFill="1" applyBorder="1" applyAlignment="1">
      <alignment horizontal="center" vertical="center"/>
    </xf>
    <xf numFmtId="167" fontId="3" fillId="0" borderId="0" xfId="0" applyNumberFormat="1" applyFont="1" applyFill="1" applyBorder="1" applyAlignment="1">
      <alignment horizontal="center" vertical="center"/>
    </xf>
    <xf numFmtId="165" fontId="3" fillId="0" borderId="0" xfId="0" applyNumberFormat="1" applyFont="1" applyBorder="1" applyAlignment="1">
      <alignment horizontal="center" vertical="center"/>
    </xf>
    <xf numFmtId="165" fontId="0" fillId="0" borderId="0" xfId="0" applyNumberFormat="1" applyBorder="1">
      <alignment vertical="center"/>
    </xf>
    <xf numFmtId="0" fontId="3" fillId="0" borderId="0" xfId="0" applyFont="1" applyBorder="1" applyAlignment="1">
      <alignment horizontal="center" vertical="center"/>
    </xf>
    <xf numFmtId="0" fontId="4" fillId="0" borderId="0" xfId="0" applyFont="1" applyBorder="1">
      <alignment vertical="center"/>
    </xf>
    <xf numFmtId="0" fontId="5" fillId="0" borderId="0" xfId="0" applyFont="1" applyBorder="1">
      <alignment vertical="center"/>
    </xf>
    <xf numFmtId="165" fontId="5" fillId="0" borderId="0" xfId="0" applyNumberFormat="1" applyFont="1" applyBorder="1">
      <alignment vertical="center"/>
    </xf>
    <xf numFmtId="0" fontId="14" fillId="0" borderId="0" xfId="0" applyFont="1">
      <alignment vertical="center"/>
    </xf>
    <xf numFmtId="0" fontId="0" fillId="0" borderId="1" xfId="0" applyBorder="1">
      <alignment vertical="center"/>
    </xf>
    <xf numFmtId="0" fontId="15" fillId="0" borderId="2" xfId="0" applyFont="1" applyFill="1" applyBorder="1" applyAlignment="1">
      <alignment vertical="center" wrapText="1"/>
    </xf>
    <xf numFmtId="0" fontId="16" fillId="0" borderId="3" xfId="0" applyFont="1" applyFill="1" applyBorder="1" applyAlignment="1">
      <alignment horizontal="center" vertical="center" wrapText="1"/>
    </xf>
    <xf numFmtId="0" fontId="16" fillId="0" borderId="4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vertical="center" wrapText="1"/>
    </xf>
    <xf numFmtId="0" fontId="15" fillId="0" borderId="5" xfId="0" applyFont="1" applyFill="1" applyBorder="1" applyAlignment="1">
      <alignment vertical="center" wrapText="1"/>
    </xf>
    <xf numFmtId="0" fontId="15" fillId="0" borderId="1" xfId="0" applyFont="1" applyFill="1" applyBorder="1" applyAlignment="1">
      <alignment vertical="center" wrapText="1"/>
    </xf>
    <xf numFmtId="0" fontId="15" fillId="0" borderId="6" xfId="0" applyFont="1" applyFill="1" applyBorder="1" applyAlignment="1">
      <alignment horizontal="center" vertical="center" wrapText="1"/>
    </xf>
    <xf numFmtId="2" fontId="15" fillId="0" borderId="6" xfId="0" applyNumberFormat="1" applyFont="1" applyFill="1" applyBorder="1" applyAlignment="1">
      <alignment horizontal="center" vertical="center" wrapText="1"/>
    </xf>
    <xf numFmtId="0" fontId="15" fillId="0" borderId="7" xfId="0" applyFont="1" applyFill="1" applyBorder="1" applyAlignment="1">
      <alignment vertical="center" wrapText="1"/>
    </xf>
    <xf numFmtId="0" fontId="15" fillId="2" borderId="1" xfId="0" applyFont="1" applyFill="1" applyBorder="1" applyAlignment="1">
      <alignment vertical="center" wrapText="1"/>
    </xf>
    <xf numFmtId="0" fontId="16" fillId="2" borderId="3" xfId="0" applyFont="1" applyFill="1" applyBorder="1" applyAlignment="1">
      <alignment horizontal="center" vertical="center" wrapText="1"/>
    </xf>
    <xf numFmtId="0" fontId="15" fillId="2" borderId="0" xfId="0" applyFont="1" applyFill="1" applyBorder="1" applyAlignment="1">
      <alignment horizontal="center" vertical="center" wrapText="1"/>
    </xf>
    <xf numFmtId="0" fontId="14" fillId="0" borderId="0" xfId="0" applyFont="1" applyBorder="1">
      <alignment vertical="center"/>
    </xf>
    <xf numFmtId="0" fontId="17" fillId="0" borderId="0" xfId="0" applyFont="1" applyBorder="1" applyAlignment="1">
      <alignment horizontal="center" vertical="center"/>
    </xf>
    <xf numFmtId="2" fontId="15" fillId="0" borderId="8" xfId="0" applyNumberFormat="1" applyFont="1" applyFill="1" applyBorder="1" applyAlignment="1">
      <alignment horizontal="center" vertical="center" wrapText="1"/>
    </xf>
    <xf numFmtId="2" fontId="18" fillId="0" borderId="9" xfId="0" applyNumberFormat="1" applyFont="1" applyFill="1" applyBorder="1" applyAlignment="1">
      <alignment horizontal="center" vertical="center" wrapText="1"/>
    </xf>
    <xf numFmtId="2" fontId="19" fillId="0" borderId="6" xfId="0" applyNumberFormat="1" applyFont="1" applyFill="1" applyBorder="1" applyAlignment="1">
      <alignment horizontal="center" vertical="center" wrapText="1"/>
    </xf>
    <xf numFmtId="2" fontId="15" fillId="0" borderId="6" xfId="0" applyNumberFormat="1" applyFont="1" applyBorder="1" applyAlignment="1">
      <alignment horizontal="center" vertical="center" wrapText="1"/>
    </xf>
    <xf numFmtId="2" fontId="18" fillId="0" borderId="9" xfId="0" applyNumberFormat="1" applyFont="1" applyBorder="1" applyAlignment="1">
      <alignment horizontal="center" vertical="center" wrapText="1"/>
    </xf>
    <xf numFmtId="0" fontId="14" fillId="0" borderId="10" xfId="0" applyFont="1" applyFill="1" applyBorder="1" applyAlignment="1">
      <alignment vertical="center" wrapText="1"/>
    </xf>
    <xf numFmtId="0" fontId="14" fillId="0" borderId="5" xfId="0" applyFont="1" applyFill="1" applyBorder="1" applyAlignment="1">
      <alignment vertical="center" wrapText="1"/>
    </xf>
    <xf numFmtId="0" fontId="14" fillId="0" borderId="7" xfId="0" applyFont="1" applyFill="1" applyBorder="1" applyAlignment="1">
      <alignment vertical="center" wrapText="1"/>
    </xf>
    <xf numFmtId="1" fontId="18" fillId="0" borderId="11" xfId="0" applyNumberFormat="1" applyFont="1" applyBorder="1" applyAlignment="1">
      <alignment horizontal="center" vertical="center" wrapText="1"/>
    </xf>
    <xf numFmtId="1" fontId="15" fillId="0" borderId="12" xfId="0" applyNumberFormat="1" applyFont="1" applyFill="1" applyBorder="1" applyAlignment="1">
      <alignment horizontal="center" vertical="center" wrapText="1"/>
    </xf>
    <xf numFmtId="1" fontId="18" fillId="2" borderId="11" xfId="0" applyNumberFormat="1" applyFont="1" applyFill="1" applyBorder="1" applyAlignment="1">
      <alignment horizontal="center" vertical="center" wrapText="1"/>
    </xf>
    <xf numFmtId="0" fontId="15" fillId="0" borderId="0" xfId="0" applyFont="1" applyBorder="1" applyAlignment="1">
      <alignment vertical="center"/>
    </xf>
    <xf numFmtId="165" fontId="16" fillId="0" borderId="0" xfId="0" applyNumberFormat="1" applyFont="1" applyFill="1" applyBorder="1" applyAlignment="1">
      <alignment horizontal="center" vertical="center" wrapText="1"/>
    </xf>
    <xf numFmtId="0" fontId="15" fillId="0" borderId="0" xfId="0" applyFont="1" applyBorder="1">
      <alignment vertical="center"/>
    </xf>
    <xf numFmtId="167" fontId="15" fillId="0" borderId="0" xfId="0" applyNumberFormat="1" applyFont="1" applyFill="1" applyBorder="1" applyAlignment="1">
      <alignment horizontal="center" vertical="center"/>
    </xf>
    <xf numFmtId="165" fontId="15" fillId="0" borderId="0" xfId="0" applyNumberFormat="1" applyFont="1" applyFill="1" applyBorder="1" applyAlignment="1">
      <alignment horizontal="center" vertical="center"/>
    </xf>
    <xf numFmtId="165" fontId="16" fillId="0" borderId="0" xfId="0" applyNumberFormat="1" applyFont="1" applyFill="1" applyBorder="1" applyAlignment="1">
      <alignment horizontal="center" vertical="center"/>
    </xf>
    <xf numFmtId="166" fontId="15" fillId="0" borderId="0" xfId="0" applyNumberFormat="1" applyFont="1" applyFill="1" applyBorder="1" applyAlignment="1">
      <alignment horizontal="center" vertical="center"/>
    </xf>
    <xf numFmtId="166" fontId="17" fillId="0" borderId="0" xfId="0" applyNumberFormat="1" applyFont="1" applyFill="1" applyBorder="1" applyAlignment="1">
      <alignment horizontal="center" vertical="center"/>
    </xf>
    <xf numFmtId="165" fontId="20" fillId="0" borderId="0" xfId="0" applyNumberFormat="1" applyFont="1" applyFill="1" applyBorder="1" applyAlignment="1">
      <alignment horizontal="center" vertical="center"/>
    </xf>
    <xf numFmtId="165" fontId="17" fillId="0" borderId="0" xfId="0" applyNumberFormat="1" applyFont="1" applyFill="1" applyBorder="1" applyAlignment="1">
      <alignment horizontal="center" vertical="center"/>
    </xf>
    <xf numFmtId="165" fontId="20" fillId="0" borderId="0" xfId="0" applyNumberFormat="1" applyFont="1" applyFill="1" applyBorder="1" applyAlignment="1">
      <alignment horizontal="center" vertical="center" wrapText="1"/>
    </xf>
    <xf numFmtId="165" fontId="17" fillId="0" borderId="0" xfId="0" applyNumberFormat="1" applyFont="1" applyBorder="1" applyAlignment="1">
      <alignment horizontal="center" vertical="center"/>
    </xf>
    <xf numFmtId="165" fontId="14" fillId="0" borderId="0" xfId="0" applyNumberFormat="1" applyFont="1" applyBorder="1">
      <alignment vertical="center"/>
    </xf>
    <xf numFmtId="0" fontId="15" fillId="0" borderId="1" xfId="0" applyFont="1" applyFill="1" applyBorder="1" applyAlignment="1">
      <alignment horizontal="center" vertical="center" wrapText="1"/>
    </xf>
    <xf numFmtId="1" fontId="15" fillId="0" borderId="1" xfId="0" applyNumberFormat="1" applyFont="1" applyFill="1" applyBorder="1" applyAlignment="1">
      <alignment horizontal="center" vertical="center" wrapText="1"/>
    </xf>
    <xf numFmtId="0" fontId="14" fillId="0" borderId="13" xfId="0" applyFont="1" applyFill="1" applyBorder="1" applyAlignment="1">
      <alignment vertical="center" wrapText="1"/>
    </xf>
    <xf numFmtId="1" fontId="16" fillId="0" borderId="3" xfId="0" applyNumberFormat="1" applyFont="1" applyFill="1" applyBorder="1" applyAlignment="1">
      <alignment horizontal="center" vertical="center" wrapText="1"/>
    </xf>
    <xf numFmtId="1" fontId="15" fillId="0" borderId="0" xfId="0" applyNumberFormat="1" applyFont="1" applyBorder="1" applyAlignment="1">
      <alignment horizontal="center" vertical="center"/>
    </xf>
    <xf numFmtId="1" fontId="14" fillId="0" borderId="0" xfId="0" applyNumberFormat="1" applyFont="1" applyBorder="1" applyAlignment="1">
      <alignment horizontal="center" vertical="center"/>
    </xf>
    <xf numFmtId="1" fontId="5" fillId="0" borderId="0" xfId="0" applyNumberFormat="1" applyFont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vertical="center" wrapText="1"/>
    </xf>
    <xf numFmtId="1" fontId="18" fillId="0" borderId="0" xfId="0" applyNumberFormat="1" applyFont="1" applyBorder="1" applyAlignment="1">
      <alignment horizontal="center" vertical="center" wrapText="1"/>
    </xf>
    <xf numFmtId="2" fontId="18" fillId="0" borderId="0" xfId="0" applyNumberFormat="1" applyFont="1" applyFill="1" applyBorder="1" applyAlignment="1">
      <alignment horizontal="center" vertical="center" wrapText="1"/>
    </xf>
    <xf numFmtId="0" fontId="21" fillId="0" borderId="0" xfId="0" applyFont="1">
      <alignment vertical="center"/>
    </xf>
    <xf numFmtId="1" fontId="22" fillId="0" borderId="5" xfId="0" applyNumberFormat="1" applyFont="1" applyBorder="1" applyAlignment="1">
      <alignment horizontal="center" vertical="center"/>
    </xf>
    <xf numFmtId="2" fontId="22" fillId="0" borderId="5" xfId="0" applyNumberFormat="1" applyFont="1" applyBorder="1" applyAlignment="1">
      <alignment horizontal="center" vertical="center"/>
    </xf>
    <xf numFmtId="1" fontId="18" fillId="2" borderId="0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5" fillId="0" borderId="0" xfId="0" applyFont="1" applyFill="1" applyBorder="1" applyAlignment="1">
      <alignment horizontal="center" vertical="center" wrapText="1"/>
    </xf>
    <xf numFmtId="1" fontId="23" fillId="3" borderId="12" xfId="0" applyNumberFormat="1" applyFont="1" applyFill="1" applyBorder="1" applyAlignment="1" applyProtection="1">
      <alignment horizontal="center" vertical="center" wrapText="1"/>
      <protection locked="0"/>
    </xf>
    <xf numFmtId="1" fontId="15" fillId="0" borderId="12" xfId="0" applyNumberFormat="1" applyFont="1" applyFill="1" applyBorder="1" applyAlignment="1" applyProtection="1">
      <alignment horizontal="center" vertical="center" wrapText="1"/>
      <protection locked="0"/>
    </xf>
    <xf numFmtId="1" fontId="15" fillId="4" borderId="12" xfId="0" applyNumberFormat="1" applyFont="1" applyFill="1" applyBorder="1" applyAlignment="1" applyProtection="1">
      <alignment horizontal="center" vertical="center" wrapText="1"/>
      <protection locked="0"/>
    </xf>
    <xf numFmtId="2" fontId="18" fillId="0" borderId="0" xfId="0" applyNumberFormat="1" applyFont="1" applyBorder="1" applyAlignment="1">
      <alignment horizontal="center" vertical="center" wrapText="1"/>
    </xf>
    <xf numFmtId="2" fontId="18" fillId="2" borderId="0" xfId="0" applyNumberFormat="1" applyFont="1" applyFill="1" applyBorder="1" applyAlignment="1">
      <alignment horizontal="center" vertical="center" wrapText="1"/>
    </xf>
    <xf numFmtId="0" fontId="15" fillId="5" borderId="1" xfId="0" applyFont="1" applyFill="1" applyBorder="1" applyAlignment="1">
      <alignment vertical="center" wrapText="1"/>
    </xf>
    <xf numFmtId="0" fontId="0" fillId="0" borderId="0" xfId="0" applyAlignment="1"/>
    <xf numFmtId="0" fontId="13" fillId="0" borderId="14" xfId="0" applyFont="1" applyBorder="1" applyAlignment="1">
      <alignment horizontal="center" vertical="center" wrapText="1"/>
    </xf>
    <xf numFmtId="0" fontId="13" fillId="0" borderId="15" xfId="0" applyFont="1" applyBorder="1" applyAlignment="1">
      <alignment horizontal="center" vertical="center"/>
    </xf>
    <xf numFmtId="0" fontId="13" fillId="0" borderId="16" xfId="0" applyFont="1" applyFill="1" applyBorder="1" applyAlignment="1"/>
    <xf numFmtId="0" fontId="14" fillId="0" borderId="17" xfId="0" applyFont="1" applyBorder="1" applyAlignment="1"/>
    <xf numFmtId="0" fontId="14" fillId="0" borderId="0" xfId="0" applyFont="1" applyAlignment="1"/>
    <xf numFmtId="0" fontId="14" fillId="0" borderId="18" xfId="0" applyFont="1" applyBorder="1" applyAlignment="1"/>
    <xf numFmtId="0" fontId="14" fillId="0" borderId="19" xfId="0" applyFont="1" applyBorder="1" applyAlignment="1"/>
    <xf numFmtId="0" fontId="14" fillId="0" borderId="20" xfId="0" applyFont="1" applyBorder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/>
    </xf>
    <xf numFmtId="0" fontId="22" fillId="0" borderId="20" xfId="0" applyFont="1" applyBorder="1" applyAlignment="1">
      <alignment horizontal="center" vertical="center"/>
    </xf>
    <xf numFmtId="0" fontId="25" fillId="0" borderId="20" xfId="1" applyFont="1" applyBorder="1" applyAlignment="1">
      <alignment horizontal="center" vertical="center"/>
    </xf>
    <xf numFmtId="0" fontId="14" fillId="0" borderId="20" xfId="0" applyFont="1" applyBorder="1" applyAlignment="1">
      <alignment horizontal="center" vertical="top"/>
    </xf>
    <xf numFmtId="0" fontId="26" fillId="0" borderId="20" xfId="0" applyFont="1" applyBorder="1" applyAlignment="1">
      <alignment horizontal="center" vertical="center"/>
    </xf>
    <xf numFmtId="0" fontId="26" fillId="0" borderId="21" xfId="0" applyFont="1" applyBorder="1" applyAlignment="1">
      <alignment horizontal="center" vertical="center"/>
    </xf>
    <xf numFmtId="0" fontId="27" fillId="0" borderId="21" xfId="0" applyFont="1" applyBorder="1" applyAlignment="1">
      <alignment horizontal="center" vertical="center"/>
    </xf>
    <xf numFmtId="0" fontId="14" fillId="0" borderId="5" xfId="0" applyFont="1" applyBorder="1" applyAlignment="1">
      <alignment horizontal="center" vertical="center" wrapText="1"/>
    </xf>
    <xf numFmtId="0" fontId="15" fillId="0" borderId="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1" fontId="18" fillId="0" borderId="11" xfId="0" applyNumberFormat="1" applyFont="1" applyFill="1" applyBorder="1" applyAlignment="1">
      <alignment horizontal="center" vertical="center" wrapText="1"/>
    </xf>
    <xf numFmtId="1" fontId="18" fillId="0" borderId="0" xfId="0" applyNumberFormat="1" applyFont="1" applyFill="1" applyBorder="1" applyAlignment="1">
      <alignment horizontal="center" vertical="center" wrapText="1"/>
    </xf>
    <xf numFmtId="0" fontId="0" fillId="0" borderId="0" xfId="0" applyFill="1" applyBorder="1">
      <alignment vertical="center"/>
    </xf>
    <xf numFmtId="165" fontId="0" fillId="0" borderId="0" xfId="0" applyNumberFormat="1" applyFill="1" applyBorder="1">
      <alignment vertical="center"/>
    </xf>
    <xf numFmtId="0" fontId="0" fillId="0" borderId="0" xfId="0" applyFill="1">
      <alignment vertical="center"/>
    </xf>
    <xf numFmtId="0" fontId="24" fillId="0" borderId="20" xfId="0" applyFont="1" applyFill="1" applyBorder="1" applyAlignment="1">
      <alignment horizontal="center" vertical="center"/>
    </xf>
    <xf numFmtId="0" fontId="16" fillId="0" borderId="1" xfId="0" applyFont="1" applyFill="1" applyBorder="1" applyAlignment="1">
      <alignment vertical="center" wrapText="1"/>
    </xf>
    <xf numFmtId="1" fontId="23" fillId="8" borderId="12" xfId="0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0" applyFont="1" applyFill="1" applyBorder="1" applyAlignment="1">
      <alignment horizontal="center" vertical="center" wrapText="1"/>
    </xf>
    <xf numFmtId="1" fontId="15" fillId="9" borderId="12" xfId="0" applyNumberFormat="1" applyFont="1" applyFill="1" applyBorder="1" applyAlignment="1" applyProtection="1">
      <alignment horizontal="center" vertical="center" wrapText="1"/>
      <protection locked="0"/>
    </xf>
    <xf numFmtId="1" fontId="18" fillId="0" borderId="11" xfId="0" applyNumberFormat="1" applyFont="1" applyFill="1" applyBorder="1" applyAlignment="1" applyProtection="1">
      <alignment horizontal="center" vertical="center" wrapText="1"/>
      <protection locked="0"/>
    </xf>
    <xf numFmtId="0" fontId="14" fillId="0" borderId="5" xfId="0" applyFont="1" applyBorder="1">
      <alignment vertical="center"/>
    </xf>
    <xf numFmtId="0" fontId="0" fillId="0" borderId="5" xfId="0" applyBorder="1">
      <alignment vertical="center"/>
    </xf>
    <xf numFmtId="0" fontId="14" fillId="0" borderId="7" xfId="0" applyFont="1" applyBorder="1">
      <alignment vertical="center"/>
    </xf>
    <xf numFmtId="168" fontId="23" fillId="3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0" borderId="1" xfId="0" applyNumberFormat="1" applyFont="1" applyBorder="1" applyAlignment="1" applyProtection="1">
      <alignment horizontal="center" vertical="center" wrapText="1"/>
      <protection locked="0"/>
    </xf>
    <xf numFmtId="168" fontId="15" fillId="11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2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3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4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5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5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6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7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8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19" borderId="1" xfId="0" applyNumberFormat="1" applyFont="1" applyFill="1" applyBorder="1" applyAlignment="1" applyProtection="1">
      <alignment horizontal="center" vertical="center" wrapText="1"/>
      <protection locked="0"/>
    </xf>
    <xf numFmtId="168" fontId="18" fillId="0" borderId="11" xfId="0" applyNumberFormat="1" applyFont="1" applyFill="1" applyBorder="1" applyAlignment="1">
      <alignment horizontal="center" vertical="center" wrapText="1"/>
    </xf>
    <xf numFmtId="168" fontId="15" fillId="20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21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17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13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22" borderId="1" xfId="0" applyNumberFormat="1" applyFont="1" applyFill="1" applyBorder="1" applyAlignment="1" applyProtection="1">
      <alignment horizontal="center" vertical="center" wrapText="1"/>
      <protection locked="0"/>
    </xf>
    <xf numFmtId="168" fontId="18" fillId="0" borderId="11" xfId="0" applyNumberFormat="1" applyFont="1" applyBorder="1" applyAlignment="1">
      <alignment horizontal="center" vertical="center" wrapText="1"/>
    </xf>
    <xf numFmtId="1" fontId="15" fillId="23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24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1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25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26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5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22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4" borderId="1" xfId="0" applyNumberFormat="1" applyFont="1" applyFill="1" applyBorder="1" applyAlignment="1" applyProtection="1">
      <alignment horizontal="center" vertical="center" wrapText="1"/>
      <protection locked="0"/>
    </xf>
    <xf numFmtId="1" fontId="23" fillId="3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0" borderId="1" xfId="0" applyNumberFormat="1" applyFont="1" applyBorder="1" applyAlignment="1" applyProtection="1">
      <alignment horizontal="center" vertical="center" wrapText="1"/>
      <protection locked="0"/>
    </xf>
    <xf numFmtId="1" fontId="15" fillId="12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3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4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5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6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7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8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19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20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27" borderId="1" xfId="0" applyNumberFormat="1" applyFont="1" applyFill="1" applyBorder="1" applyAlignment="1" applyProtection="1">
      <alignment horizontal="center" vertical="center" wrapText="1"/>
      <protection locked="0"/>
    </xf>
    <xf numFmtId="1" fontId="23" fillId="0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0" borderId="1" xfId="0" applyNumberFormat="1" applyFont="1" applyBorder="1" applyAlignment="1">
      <alignment horizontal="center" vertical="center" wrapText="1"/>
    </xf>
    <xf numFmtId="1" fontId="15" fillId="28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8" fillId="0" borderId="11" xfId="0" applyNumberFormat="1" applyFont="1" applyBorder="1" applyAlignment="1">
      <alignment horizontal="center" vertical="center"/>
    </xf>
    <xf numFmtId="1" fontId="15" fillId="29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6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0" borderId="1" xfId="0" applyNumberFormat="1" applyFont="1" applyBorder="1" applyAlignment="1">
      <alignment horizontal="left" vertical="center" wrapText="1"/>
    </xf>
    <xf numFmtId="0" fontId="23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0" applyNumberFormat="1" applyFont="1" applyBorder="1" applyAlignment="1" applyProtection="1">
      <alignment horizontal="center" vertical="center" wrapText="1"/>
      <protection locked="0"/>
    </xf>
    <xf numFmtId="0" fontId="15" fillId="25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5" borderId="1" xfId="0" applyNumberFormat="1" applyFont="1" applyFill="1" applyBorder="1" applyAlignment="1" applyProtection="1">
      <alignment horizontal="center" vertical="center" wrapText="1"/>
      <protection locked="0"/>
    </xf>
    <xf numFmtId="0" fontId="18" fillId="0" borderId="11" xfId="0" applyNumberFormat="1" applyFont="1" applyBorder="1" applyAlignment="1">
      <alignment horizontal="center" vertical="center" wrapText="1"/>
    </xf>
    <xf numFmtId="0" fontId="15" fillId="0" borderId="6" xfId="0" applyFont="1" applyBorder="1" applyAlignment="1">
      <alignment horizontal="center" vertical="center" wrapText="1"/>
    </xf>
    <xf numFmtId="169" fontId="23" fillId="3" borderId="1" xfId="0" applyNumberFormat="1" applyFont="1" applyFill="1" applyBorder="1" applyAlignment="1" applyProtection="1">
      <alignment horizontal="center" vertical="center" wrapText="1"/>
      <protection locked="0"/>
    </xf>
    <xf numFmtId="169" fontId="15" fillId="0" borderId="1" xfId="0" applyNumberFormat="1" applyFont="1" applyFill="1" applyBorder="1" applyAlignment="1" applyProtection="1">
      <alignment horizontal="center" vertical="center" wrapText="1"/>
      <protection locked="0"/>
    </xf>
    <xf numFmtId="169" fontId="15" fillId="4" borderId="1" xfId="0" applyNumberFormat="1" applyFont="1" applyFill="1" applyBorder="1" applyAlignment="1" applyProtection="1">
      <alignment horizontal="center" vertical="center" wrapText="1"/>
      <protection locked="0"/>
    </xf>
    <xf numFmtId="169" fontId="15" fillId="30" borderId="1" xfId="0" applyNumberFormat="1" applyFont="1" applyFill="1" applyBorder="1" applyAlignment="1" applyProtection="1">
      <alignment horizontal="center" vertical="center" wrapText="1"/>
      <protection locked="0"/>
    </xf>
    <xf numFmtId="169" fontId="15" fillId="31" borderId="1" xfId="0" applyNumberFormat="1" applyFont="1" applyFill="1" applyBorder="1" applyAlignment="1" applyProtection="1">
      <alignment horizontal="center" vertical="center" wrapText="1"/>
      <protection locked="0"/>
    </xf>
    <xf numFmtId="169" fontId="15" fillId="11" borderId="1" xfId="0" applyNumberFormat="1" applyFont="1" applyFill="1" applyBorder="1" applyAlignment="1" applyProtection="1">
      <alignment horizontal="center" vertical="center" wrapText="1"/>
      <protection locked="0"/>
    </xf>
    <xf numFmtId="169" fontId="15" fillId="32" borderId="1" xfId="0" applyNumberFormat="1" applyFont="1" applyFill="1" applyBorder="1" applyAlignment="1" applyProtection="1">
      <alignment horizontal="center" vertical="center" wrapText="1"/>
      <protection locked="0"/>
    </xf>
    <xf numFmtId="169" fontId="18" fillId="0" borderId="11" xfId="0" applyNumberFormat="1" applyFont="1" applyBorder="1" applyAlignment="1">
      <alignment horizontal="center" vertical="center" wrapText="1"/>
    </xf>
    <xf numFmtId="1" fontId="15" fillId="7" borderId="1" xfId="0" applyNumberFormat="1" applyFont="1" applyFill="1" applyBorder="1" applyAlignment="1" applyProtection="1">
      <alignment horizontal="center" vertical="center" wrapText="1"/>
      <protection locked="0"/>
    </xf>
    <xf numFmtId="0" fontId="23" fillId="3" borderId="1" xfId="0" applyFont="1" applyFill="1" applyBorder="1" applyAlignment="1" applyProtection="1">
      <alignment horizontal="center" vertical="center" wrapText="1"/>
      <protection locked="0"/>
    </xf>
    <xf numFmtId="0" fontId="15" fillId="2" borderId="5" xfId="0" applyFont="1" applyFill="1" applyBorder="1" applyAlignment="1">
      <alignment vertical="center" wrapText="1"/>
    </xf>
    <xf numFmtId="1" fontId="15" fillId="2" borderId="1" xfId="0" applyNumberFormat="1" applyFont="1" applyFill="1" applyBorder="1" applyAlignment="1" applyProtection="1">
      <alignment horizontal="center" vertical="center" wrapText="1"/>
      <protection locked="0"/>
    </xf>
    <xf numFmtId="0" fontId="16" fillId="2" borderId="3" xfId="0" applyFont="1" applyFill="1" applyBorder="1" applyAlignment="1">
      <alignment vertical="center" wrapText="1"/>
    </xf>
    <xf numFmtId="1" fontId="15" fillId="33" borderId="1" xfId="0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Font="1" applyBorder="1" applyAlignment="1">
      <alignment horizontal="center" vertical="center" wrapText="1"/>
    </xf>
    <xf numFmtId="164" fontId="15" fillId="0" borderId="1" xfId="0" applyNumberFormat="1" applyFont="1" applyBorder="1" applyAlignment="1">
      <alignment horizontal="left" vertical="center" wrapText="1"/>
    </xf>
    <xf numFmtId="0" fontId="15" fillId="34" borderId="1" xfId="0" applyFont="1" applyFill="1" applyBorder="1" applyAlignment="1" applyProtection="1">
      <alignment horizontal="center" vertical="center" wrapText="1"/>
      <protection locked="0"/>
    </xf>
    <xf numFmtId="0" fontId="15" fillId="22" borderId="1" xfId="0" applyFont="1" applyFill="1" applyBorder="1" applyAlignment="1" applyProtection="1">
      <alignment horizontal="center" vertical="center" wrapText="1"/>
      <protection locked="0"/>
    </xf>
    <xf numFmtId="0" fontId="15" fillId="26" borderId="1" xfId="0" applyFont="1" applyFill="1" applyBorder="1" applyAlignment="1" applyProtection="1">
      <alignment horizontal="center" vertical="center" wrapText="1"/>
      <protection locked="0"/>
    </xf>
    <xf numFmtId="0" fontId="15" fillId="35" borderId="1" xfId="0" applyFont="1" applyFill="1" applyBorder="1" applyAlignment="1" applyProtection="1">
      <alignment horizontal="center" vertical="center" wrapText="1"/>
      <protection locked="0"/>
    </xf>
    <xf numFmtId="0" fontId="15" fillId="10" borderId="1" xfId="0" applyFont="1" applyFill="1" applyBorder="1" applyAlignment="1" applyProtection="1">
      <alignment horizontal="center" vertical="center" wrapText="1"/>
      <protection locked="0"/>
    </xf>
    <xf numFmtId="1" fontId="15" fillId="35" borderId="1" xfId="0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Font="1" applyBorder="1" applyAlignment="1">
      <alignment horizontal="center" vertical="center"/>
    </xf>
    <xf numFmtId="1" fontId="15" fillId="36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37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38" borderId="1" xfId="0" applyFont="1" applyFill="1" applyBorder="1" applyAlignment="1" applyProtection="1">
      <alignment horizontal="center" vertical="center" wrapText="1"/>
      <protection locked="0"/>
    </xf>
    <xf numFmtId="1" fontId="15" fillId="2" borderId="1" xfId="0" applyNumberFormat="1" applyFont="1" applyFill="1" applyBorder="1" applyAlignment="1">
      <alignment horizontal="center" vertical="center" wrapText="1"/>
    </xf>
    <xf numFmtId="168" fontId="15" fillId="4" borderId="1" xfId="0" applyNumberFormat="1" applyFont="1" applyFill="1" applyBorder="1" applyAlignment="1" applyProtection="1">
      <alignment horizontal="center" vertical="center" wrapText="1"/>
      <protection locked="0"/>
    </xf>
    <xf numFmtId="168" fontId="18" fillId="2" borderId="11" xfId="0" applyNumberFormat="1" applyFont="1" applyFill="1" applyBorder="1" applyAlignment="1">
      <alignment horizontal="center" vertical="center" wrapText="1"/>
    </xf>
    <xf numFmtId="0" fontId="14" fillId="0" borderId="5" xfId="0" applyFont="1" applyFill="1" applyBorder="1" applyAlignment="1">
      <alignment horizontal="left" vertical="center" wrapText="1"/>
    </xf>
    <xf numFmtId="0" fontId="14" fillId="0" borderId="5" xfId="0" applyFont="1" applyFill="1" applyBorder="1" applyAlignment="1">
      <alignment horizontal="center" vertical="center" wrapText="1"/>
    </xf>
    <xf numFmtId="1" fontId="15" fillId="39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8" fillId="0" borderId="1" xfId="0" applyNumberFormat="1" applyFont="1" applyBorder="1" applyAlignment="1">
      <alignment horizontal="center" vertical="center" wrapText="1"/>
    </xf>
    <xf numFmtId="168" fontId="15" fillId="0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39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26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40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20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41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9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40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42" borderId="1" xfId="0" applyNumberFormat="1" applyFont="1" applyFill="1" applyBorder="1" applyAlignment="1" applyProtection="1">
      <alignment horizontal="center" vertical="center" wrapText="1"/>
      <protection locked="0"/>
    </xf>
    <xf numFmtId="168" fontId="15" fillId="25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43" borderId="1" xfId="0" applyNumberFormat="1" applyFont="1" applyFill="1" applyBorder="1" applyAlignment="1" applyProtection="1">
      <alignment horizontal="center" vertical="center" wrapText="1"/>
      <protection locked="0"/>
    </xf>
    <xf numFmtId="1" fontId="15" fillId="9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43" borderId="1" xfId="0" applyFont="1" applyFill="1" applyBorder="1" applyAlignment="1" applyProtection="1">
      <alignment horizontal="center" vertical="center" wrapText="1"/>
      <protection locked="0"/>
    </xf>
    <xf numFmtId="165" fontId="16" fillId="0" borderId="4" xfId="0" applyNumberFormat="1" applyFont="1" applyFill="1" applyBorder="1" applyAlignment="1">
      <alignment horizontal="center" vertical="center" wrapText="1"/>
    </xf>
    <xf numFmtId="165" fontId="16" fillId="0" borderId="41" xfId="0" applyNumberFormat="1" applyFont="1" applyFill="1" applyBorder="1" applyAlignment="1">
      <alignment horizontal="center" vertical="center" wrapText="1"/>
    </xf>
    <xf numFmtId="0" fontId="15" fillId="5" borderId="1" xfId="0" applyFont="1" applyFill="1" applyBorder="1" applyAlignment="1" applyProtection="1">
      <alignment horizontal="center" vertical="center" wrapText="1"/>
      <protection locked="0"/>
    </xf>
    <xf numFmtId="0" fontId="15" fillId="44" borderId="1" xfId="0" applyFont="1" applyFill="1" applyBorder="1" applyAlignment="1" applyProtection="1">
      <alignment horizontal="center" vertical="center" wrapText="1"/>
      <protection locked="0"/>
    </xf>
    <xf numFmtId="0" fontId="15" fillId="0" borderId="1" xfId="0" applyFont="1" applyFill="1" applyBorder="1" applyAlignment="1" applyProtection="1">
      <alignment horizontal="center" vertical="center" wrapText="1"/>
      <protection locked="0"/>
    </xf>
    <xf numFmtId="0" fontId="15" fillId="0" borderId="1" xfId="0" applyFont="1" applyFill="1" applyBorder="1" applyAlignment="1" applyProtection="1">
      <alignment vertical="center" wrapText="1"/>
      <protection locked="0"/>
    </xf>
    <xf numFmtId="0" fontId="14" fillId="0" borderId="10" xfId="0" applyFont="1" applyBorder="1">
      <alignment vertical="center"/>
    </xf>
    <xf numFmtId="168" fontId="15" fillId="0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12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11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45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5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37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14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46" borderId="12" xfId="0" applyNumberFormat="1" applyFont="1" applyFill="1" applyBorder="1" applyAlignment="1" applyProtection="1">
      <alignment horizontal="center" vertical="center" wrapText="1"/>
      <protection locked="0"/>
    </xf>
    <xf numFmtId="168" fontId="15" fillId="20" borderId="12" xfId="0" applyNumberFormat="1" applyFont="1" applyFill="1" applyBorder="1" applyAlignment="1" applyProtection="1">
      <alignment horizontal="center" vertical="center" wrapText="1"/>
      <protection locked="0"/>
    </xf>
    <xf numFmtId="0" fontId="16" fillId="0" borderId="26" xfId="0" applyFont="1" applyBorder="1" applyAlignment="1">
      <alignment horizontal="center" vertical="center"/>
    </xf>
    <xf numFmtId="0" fontId="15" fillId="3" borderId="1" xfId="0" applyFont="1" applyFill="1" applyBorder="1" applyAlignment="1" applyProtection="1">
      <alignment horizontal="center" vertical="center" wrapText="1"/>
      <protection locked="0"/>
    </xf>
    <xf numFmtId="0" fontId="15" fillId="9" borderId="1" xfId="0" applyFont="1" applyFill="1" applyBorder="1" applyAlignment="1" applyProtection="1">
      <alignment horizontal="center" vertical="center" wrapText="1"/>
      <protection locked="0"/>
    </xf>
    <xf numFmtId="0" fontId="16" fillId="0" borderId="41" xfId="0" applyFont="1" applyFill="1" applyBorder="1" applyAlignment="1">
      <alignment horizontal="center" vertical="center" wrapText="1"/>
    </xf>
    <xf numFmtId="0" fontId="29" fillId="0" borderId="1" xfId="0" applyFont="1" applyFill="1" applyBorder="1" applyAlignment="1" applyProtection="1">
      <alignment vertical="center" wrapText="1"/>
      <protection locked="0"/>
    </xf>
    <xf numFmtId="0" fontId="14" fillId="0" borderId="10" xfId="0" applyFont="1" applyFill="1" applyBorder="1" applyAlignment="1">
      <alignment horizontal="left" vertical="center" wrapText="1"/>
    </xf>
    <xf numFmtId="1" fontId="15" fillId="48" borderId="1" xfId="0" applyNumberFormat="1" applyFont="1" applyFill="1" applyBorder="1" applyAlignment="1" applyProtection="1">
      <alignment horizontal="center" vertical="center" wrapText="1"/>
      <protection locked="0"/>
    </xf>
    <xf numFmtId="1" fontId="23" fillId="0" borderId="12" xfId="0" applyNumberFormat="1" applyFont="1" applyFill="1" applyBorder="1" applyAlignment="1" applyProtection="1">
      <alignment horizontal="center" vertical="center" wrapText="1"/>
      <protection locked="0"/>
    </xf>
    <xf numFmtId="1" fontId="15" fillId="39" borderId="12" xfId="0" applyNumberFormat="1" applyFont="1" applyFill="1" applyBorder="1" applyAlignment="1" applyProtection="1">
      <alignment horizontal="center" vertical="center" wrapText="1"/>
      <protection locked="0"/>
    </xf>
    <xf numFmtId="0" fontId="29" fillId="45" borderId="1" xfId="0" applyFont="1" applyFill="1" applyBorder="1" applyAlignment="1" applyProtection="1">
      <alignment horizontal="center" vertical="center" wrapText="1"/>
      <protection locked="0"/>
    </xf>
    <xf numFmtId="0" fontId="29" fillId="12" borderId="1" xfId="0" applyFont="1" applyFill="1" applyBorder="1" applyAlignment="1" applyProtection="1">
      <alignment horizontal="center" vertical="center" wrapText="1"/>
      <protection locked="0"/>
    </xf>
    <xf numFmtId="0" fontId="15" fillId="37" borderId="1" xfId="0" applyFont="1" applyFill="1" applyBorder="1" applyAlignment="1" applyProtection="1">
      <alignment horizontal="center" vertical="center" wrapText="1"/>
      <protection locked="0"/>
    </xf>
    <xf numFmtId="0" fontId="15" fillId="46" borderId="1" xfId="0" applyFont="1" applyFill="1" applyBorder="1" applyAlignment="1" applyProtection="1">
      <alignment horizontal="center" vertical="center" wrapText="1"/>
      <protection locked="0"/>
    </xf>
    <xf numFmtId="0" fontId="15" fillId="20" borderId="1" xfId="0" applyFont="1" applyFill="1" applyBorder="1" applyAlignment="1" applyProtection="1">
      <alignment horizontal="center" vertical="center" wrapText="1"/>
      <protection locked="0"/>
    </xf>
    <xf numFmtId="0" fontId="15" fillId="14" borderId="1" xfId="0" applyFont="1" applyFill="1" applyBorder="1" applyAlignment="1" applyProtection="1">
      <alignment horizontal="center" vertical="center" wrapText="1"/>
      <protection locked="0"/>
    </xf>
    <xf numFmtId="0" fontId="15" fillId="0" borderId="5" xfId="0" applyFont="1" applyFill="1" applyBorder="1" applyAlignment="1">
      <alignment horizontal="center" vertical="center" wrapText="1"/>
    </xf>
    <xf numFmtId="2" fontId="35" fillId="0" borderId="6" xfId="0" applyNumberFormat="1" applyFont="1" applyFill="1" applyBorder="1" applyAlignment="1">
      <alignment horizontal="center" vertical="center" wrapText="1"/>
    </xf>
    <xf numFmtId="167" fontId="35" fillId="0" borderId="42" xfId="0" applyNumberFormat="1" applyFont="1" applyFill="1" applyBorder="1" applyAlignment="1">
      <alignment horizontal="center" vertical="center" wrapText="1"/>
    </xf>
    <xf numFmtId="167" fontId="22" fillId="0" borderId="42" xfId="0" applyNumberFormat="1" applyFont="1" applyFill="1" applyBorder="1" applyAlignment="1">
      <alignment horizontal="center" vertical="center" wrapText="1"/>
    </xf>
    <xf numFmtId="167" fontId="19" fillId="0" borderId="42" xfId="0" applyNumberFormat="1" applyFont="1" applyFill="1" applyBorder="1" applyAlignment="1">
      <alignment horizontal="center" vertical="center" wrapText="1"/>
    </xf>
    <xf numFmtId="167" fontId="18" fillId="0" borderId="43" xfId="0" applyNumberFormat="1" applyFont="1" applyFill="1" applyBorder="1" applyAlignment="1">
      <alignment horizontal="center" vertical="center" wrapText="1"/>
    </xf>
    <xf numFmtId="167" fontId="35" fillId="0" borderId="6" xfId="0" applyNumberFormat="1" applyFont="1" applyFill="1" applyBorder="1" applyAlignment="1">
      <alignment horizontal="center" vertical="center" wrapText="1"/>
    </xf>
    <xf numFmtId="167" fontId="22" fillId="0" borderId="6" xfId="0" applyNumberFormat="1" applyFont="1" applyFill="1" applyBorder="1" applyAlignment="1">
      <alignment horizontal="center" vertical="center" wrapText="1"/>
    </xf>
    <xf numFmtId="167" fontId="19" fillId="0" borderId="6" xfId="0" applyNumberFormat="1" applyFont="1" applyFill="1" applyBorder="1" applyAlignment="1">
      <alignment horizontal="center" vertical="center" wrapText="1"/>
    </xf>
    <xf numFmtId="167" fontId="18" fillId="0" borderId="9" xfId="0" applyNumberFormat="1" applyFont="1" applyFill="1" applyBorder="1" applyAlignment="1">
      <alignment horizontal="center" vertical="center" wrapText="1"/>
    </xf>
    <xf numFmtId="167" fontId="15" fillId="0" borderId="6" xfId="0" applyNumberFormat="1" applyFont="1" applyFill="1" applyBorder="1" applyAlignment="1">
      <alignment horizontal="center" vertical="center" wrapText="1"/>
    </xf>
    <xf numFmtId="167" fontId="15" fillId="0" borderId="6" xfId="0" applyNumberFormat="1" applyFont="1" applyBorder="1" applyAlignment="1">
      <alignment horizontal="center" vertical="center" wrapText="1"/>
    </xf>
    <xf numFmtId="167" fontId="18" fillId="0" borderId="9" xfId="0" applyNumberFormat="1" applyFont="1" applyBorder="1" applyAlignment="1">
      <alignment horizontal="center" vertical="center" wrapText="1"/>
    </xf>
    <xf numFmtId="167" fontId="15" fillId="0" borderId="8" xfId="0" applyNumberFormat="1" applyFont="1" applyBorder="1" applyAlignment="1">
      <alignment horizontal="center" vertical="center" wrapText="1"/>
    </xf>
    <xf numFmtId="0" fontId="15" fillId="2" borderId="1" xfId="0" applyFont="1" applyFill="1" applyBorder="1" applyAlignment="1">
      <alignment horizontal="center" vertical="center" wrapText="1"/>
    </xf>
    <xf numFmtId="164" fontId="15" fillId="0" borderId="1" xfId="0" applyNumberFormat="1" applyFont="1" applyBorder="1" applyAlignment="1">
      <alignment horizontal="center" vertical="center" wrapText="1"/>
    </xf>
    <xf numFmtId="170" fontId="15" fillId="0" borderId="6" xfId="0" applyNumberFormat="1" applyFont="1" applyFill="1" applyBorder="1" applyAlignment="1">
      <alignment horizontal="center" vertical="center" wrapText="1"/>
    </xf>
    <xf numFmtId="170" fontId="19" fillId="0" borderId="6" xfId="0" applyNumberFormat="1" applyFont="1" applyFill="1" applyBorder="1" applyAlignment="1">
      <alignment horizontal="center" vertical="center" wrapText="1"/>
    </xf>
    <xf numFmtId="170" fontId="15" fillId="0" borderId="6" xfId="0" applyNumberFormat="1" applyFont="1" applyBorder="1" applyAlignment="1">
      <alignment horizontal="center" vertical="center" wrapText="1"/>
    </xf>
    <xf numFmtId="170" fontId="18" fillId="0" borderId="9" xfId="0" applyNumberFormat="1" applyFont="1" applyBorder="1" applyAlignment="1">
      <alignment horizontal="center" vertical="center" wrapText="1"/>
    </xf>
    <xf numFmtId="170" fontId="35" fillId="0" borderId="6" xfId="0" applyNumberFormat="1" applyFont="1" applyFill="1" applyBorder="1" applyAlignment="1">
      <alignment horizontal="center" vertical="center" wrapText="1"/>
    </xf>
    <xf numFmtId="0" fontId="14" fillId="0" borderId="21" xfId="0" applyFont="1" applyFill="1" applyBorder="1" applyAlignment="1">
      <alignment vertical="center" wrapText="1"/>
    </xf>
    <xf numFmtId="1" fontId="15" fillId="0" borderId="49" xfId="0" applyNumberFormat="1" applyFont="1" applyFill="1" applyBorder="1" applyAlignment="1" applyProtection="1">
      <alignment horizontal="center" vertical="center" wrapText="1"/>
      <protection locked="0"/>
    </xf>
    <xf numFmtId="1" fontId="18" fillId="0" borderId="1" xfId="0" applyNumberFormat="1" applyFont="1" applyFill="1" applyBorder="1" applyAlignment="1">
      <alignment horizontal="center" vertical="center" wrapText="1"/>
    </xf>
    <xf numFmtId="167" fontId="18" fillId="0" borderId="6" xfId="0" applyNumberFormat="1" applyFont="1" applyFill="1" applyBorder="1" applyAlignment="1">
      <alignment horizontal="center" vertical="center" wrapText="1"/>
    </xf>
    <xf numFmtId="167" fontId="15" fillId="0" borderId="50" xfId="0" applyNumberFormat="1" applyFont="1" applyFill="1" applyBorder="1" applyAlignment="1">
      <alignment horizontal="center" vertical="center" wrapText="1"/>
    </xf>
    <xf numFmtId="167" fontId="35" fillId="0" borderId="6" xfId="0" applyNumberFormat="1" applyFont="1" applyBorder="1" applyAlignment="1">
      <alignment horizontal="center" vertical="center" wrapText="1"/>
    </xf>
    <xf numFmtId="1" fontId="23" fillId="47" borderId="1" xfId="0" applyNumberFormat="1" applyFont="1" applyFill="1" applyBorder="1" applyAlignment="1" applyProtection="1">
      <alignment horizontal="center" vertical="center" wrapText="1"/>
      <protection locked="0"/>
    </xf>
    <xf numFmtId="167" fontId="18" fillId="2" borderId="9" xfId="0" applyNumberFormat="1" applyFont="1" applyFill="1" applyBorder="1" applyAlignment="1">
      <alignment horizontal="center" vertical="center" wrapText="1"/>
    </xf>
    <xf numFmtId="2" fontId="36" fillId="0" borderId="47" xfId="2" applyNumberFormat="1" applyFont="1" applyBorder="1" applyAlignment="1">
      <alignment horizontal="center" vertical="center" wrapText="1"/>
    </xf>
    <xf numFmtId="167" fontId="15" fillId="0" borderId="8" xfId="0" applyNumberFormat="1" applyFont="1" applyFill="1" applyBorder="1" applyAlignment="1">
      <alignment horizontal="center" vertical="center" wrapText="1"/>
    </xf>
    <xf numFmtId="167" fontId="16" fillId="0" borderId="6" xfId="0" applyNumberFormat="1" applyFont="1" applyFill="1" applyBorder="1" applyAlignment="1">
      <alignment horizontal="center" vertical="center" wrapText="1"/>
    </xf>
    <xf numFmtId="2" fontId="36" fillId="0" borderId="44" xfId="2" applyNumberFormat="1" applyFont="1" applyBorder="1" applyAlignment="1">
      <alignment horizontal="center" vertical="center" wrapText="1"/>
    </xf>
    <xf numFmtId="166" fontId="35" fillId="0" borderId="6" xfId="0" applyNumberFormat="1" applyFont="1" applyFill="1" applyBorder="1" applyAlignment="1">
      <alignment horizontal="center" vertical="center" wrapText="1"/>
    </xf>
    <xf numFmtId="167" fontId="15" fillId="0" borderId="42" xfId="0" applyNumberFormat="1" applyFont="1" applyFill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170" fontId="18" fillId="0" borderId="9" xfId="0" applyNumberFormat="1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167" fontId="0" fillId="0" borderId="6" xfId="0" applyNumberFormat="1" applyBorder="1">
      <alignment vertical="center"/>
    </xf>
    <xf numFmtId="167" fontId="19" fillId="0" borderId="8" xfId="0" applyNumberFormat="1" applyFont="1" applyFill="1" applyBorder="1" applyAlignment="1">
      <alignment horizontal="center" vertical="center" wrapText="1"/>
    </xf>
    <xf numFmtId="0" fontId="22" fillId="0" borderId="0" xfId="0" applyFont="1" applyFill="1">
      <alignment vertical="center"/>
    </xf>
    <xf numFmtId="0" fontId="36" fillId="0" borderId="44" xfId="2" applyFont="1" applyBorder="1" applyAlignment="1">
      <alignment horizontal="center" vertical="center" wrapText="1"/>
    </xf>
    <xf numFmtId="0" fontId="15" fillId="4" borderId="1" xfId="0" applyFont="1" applyFill="1" applyBorder="1" applyAlignment="1" applyProtection="1">
      <alignment horizontal="center" vertical="center" wrapText="1"/>
      <protection locked="0"/>
    </xf>
    <xf numFmtId="0" fontId="12" fillId="0" borderId="0" xfId="1" applyAlignment="1">
      <alignment horizontal="center" vertical="center"/>
    </xf>
    <xf numFmtId="1" fontId="23" fillId="35" borderId="12" xfId="0" applyNumberFormat="1" applyFont="1" applyFill="1" applyBorder="1" applyAlignment="1" applyProtection="1">
      <alignment horizontal="center" vertical="center" wrapText="1"/>
      <protection locked="0"/>
    </xf>
    <xf numFmtId="1" fontId="15" fillId="35" borderId="12" xfId="0" applyNumberFormat="1" applyFont="1" applyFill="1" applyBorder="1" applyAlignment="1" applyProtection="1">
      <alignment horizontal="center" vertical="center" wrapText="1"/>
      <protection locked="0"/>
    </xf>
    <xf numFmtId="0" fontId="16" fillId="42" borderId="3" xfId="0" applyFont="1" applyFill="1" applyBorder="1" applyAlignment="1">
      <alignment horizontal="center" vertical="center" wrapText="1"/>
    </xf>
    <xf numFmtId="0" fontId="32" fillId="42" borderId="3" xfId="0" applyFont="1" applyFill="1" applyBorder="1" applyAlignment="1">
      <alignment horizontal="center" vertical="center" wrapText="1"/>
    </xf>
    <xf numFmtId="0" fontId="8" fillId="0" borderId="24" xfId="0" applyFont="1" applyBorder="1" applyAlignment="1">
      <alignment vertical="center" wrapText="1"/>
    </xf>
    <xf numFmtId="165" fontId="32" fillId="0" borderId="4" xfId="0" applyNumberFormat="1" applyFont="1" applyBorder="1" applyAlignment="1">
      <alignment horizontal="center" vertical="center" wrapText="1"/>
    </xf>
    <xf numFmtId="0" fontId="8" fillId="0" borderId="52" xfId="0" applyFont="1" applyBorder="1" applyAlignment="1">
      <alignment vertical="center" wrapText="1"/>
    </xf>
    <xf numFmtId="0" fontId="8" fillId="0" borderId="53" xfId="0" applyFont="1" applyBorder="1" applyAlignment="1">
      <alignment vertical="center" wrapText="1"/>
    </xf>
    <xf numFmtId="167" fontId="41" fillId="0" borderId="50" xfId="0" applyNumberFormat="1" applyFont="1" applyBorder="1" applyAlignment="1">
      <alignment horizontal="center" vertical="center" wrapText="1"/>
    </xf>
    <xf numFmtId="0" fontId="8" fillId="0" borderId="52" xfId="0" applyFont="1" applyBorder="1" applyAlignment="1">
      <alignment horizontal="center" vertical="center" wrapText="1"/>
    </xf>
    <xf numFmtId="0" fontId="8" fillId="0" borderId="53" xfId="0" applyFont="1" applyBorder="1" applyAlignment="1">
      <alignment horizontal="center" vertical="center" wrapText="1"/>
    </xf>
    <xf numFmtId="167" fontId="42" fillId="0" borderId="50" xfId="0" applyNumberFormat="1" applyFont="1" applyBorder="1" applyAlignment="1">
      <alignment horizontal="center" vertical="center" wrapText="1"/>
    </xf>
    <xf numFmtId="0" fontId="11" fillId="0" borderId="52" xfId="0" applyFont="1" applyBorder="1" applyAlignment="1">
      <alignment vertical="center" wrapText="1"/>
    </xf>
    <xf numFmtId="1" fontId="43" fillId="49" borderId="53" xfId="0" applyNumberFormat="1" applyFont="1" applyFill="1" applyBorder="1" applyAlignment="1" applyProtection="1">
      <alignment horizontal="center" vertical="center" wrapText="1"/>
      <protection locked="0"/>
    </xf>
    <xf numFmtId="167" fontId="8" fillId="0" borderId="50" xfId="0" applyNumberFormat="1" applyFont="1" applyBorder="1" applyAlignment="1">
      <alignment horizontal="center" vertical="center" wrapText="1"/>
    </xf>
    <xf numFmtId="1" fontId="8" fillId="0" borderId="53" xfId="0" applyNumberFormat="1" applyFont="1" applyBorder="1" applyAlignment="1" applyProtection="1">
      <alignment horizontal="center" vertical="center" wrapText="1"/>
      <protection locked="0"/>
    </xf>
    <xf numFmtId="0" fontId="11" fillId="0" borderId="29" xfId="0" applyFont="1" applyBorder="1" applyAlignment="1">
      <alignment vertical="center" wrapText="1"/>
    </xf>
    <xf numFmtId="1" fontId="44" fillId="0" borderId="31" xfId="0" applyNumberFormat="1" applyFont="1" applyBorder="1" applyAlignment="1">
      <alignment horizontal="center" vertical="center" wrapText="1"/>
    </xf>
    <xf numFmtId="167" fontId="44" fillId="0" borderId="54" xfId="0" applyNumberFormat="1" applyFont="1" applyBorder="1" applyAlignment="1">
      <alignment horizontal="center" vertical="center" wrapText="1"/>
    </xf>
    <xf numFmtId="0" fontId="32" fillId="50" borderId="35" xfId="0" applyFont="1" applyFill="1" applyBorder="1" applyAlignment="1">
      <alignment horizontal="center" vertical="center" wrapText="1"/>
    </xf>
    <xf numFmtId="0" fontId="32" fillId="0" borderId="35" xfId="0" applyFont="1" applyFill="1" applyBorder="1" applyAlignment="1">
      <alignment horizontal="center" vertical="center" wrapText="1"/>
    </xf>
    <xf numFmtId="0" fontId="16" fillId="42" borderId="3" xfId="0" applyFont="1" applyFill="1" applyBorder="1" applyAlignment="1">
      <alignment horizontal="center" vertical="center"/>
    </xf>
    <xf numFmtId="0" fontId="16" fillId="8" borderId="3" xfId="0" applyFont="1" applyFill="1" applyBorder="1" applyAlignment="1">
      <alignment horizontal="center" vertical="center" wrapText="1"/>
    </xf>
    <xf numFmtId="0" fontId="32" fillId="8" borderId="3" xfId="0" applyFont="1" applyFill="1" applyBorder="1" applyAlignment="1">
      <alignment horizontal="center" vertical="center" wrapText="1"/>
    </xf>
    <xf numFmtId="0" fontId="32" fillId="51" borderId="35" xfId="0" applyFont="1" applyFill="1" applyBorder="1" applyAlignment="1">
      <alignment horizontal="center" vertical="center" wrapText="1"/>
    </xf>
    <xf numFmtId="1" fontId="16" fillId="8" borderId="3" xfId="0" applyNumberFormat="1" applyFont="1" applyFill="1" applyBorder="1" applyAlignment="1">
      <alignment horizontal="center" vertical="center" wrapText="1"/>
    </xf>
    <xf numFmtId="1" fontId="32" fillId="8" borderId="3" xfId="0" applyNumberFormat="1" applyFont="1" applyFill="1" applyBorder="1" applyAlignment="1">
      <alignment horizontal="center" vertical="center" wrapText="1"/>
    </xf>
    <xf numFmtId="0" fontId="24" fillId="0" borderId="7" xfId="0" applyFont="1" applyFill="1" applyBorder="1" applyAlignment="1">
      <alignment vertical="center" wrapText="1"/>
    </xf>
    <xf numFmtId="0" fontId="16" fillId="8" borderId="3" xfId="0" applyFont="1" applyFill="1" applyBorder="1" applyAlignment="1">
      <alignment horizontal="center" vertical="center"/>
    </xf>
    <xf numFmtId="0" fontId="16" fillId="8" borderId="26" xfId="0" applyFont="1" applyFill="1" applyBorder="1" applyAlignment="1">
      <alignment horizontal="center" vertical="center"/>
    </xf>
    <xf numFmtId="0" fontId="32" fillId="51" borderId="3" xfId="0" applyFont="1" applyFill="1" applyBorder="1" applyAlignment="1">
      <alignment horizontal="center" vertical="center" wrapText="1"/>
    </xf>
    <xf numFmtId="0" fontId="8" fillId="0" borderId="49" xfId="0" applyFont="1" applyBorder="1" applyAlignment="1">
      <alignment vertical="center" wrapText="1"/>
    </xf>
    <xf numFmtId="1" fontId="43" fillId="49" borderId="49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49" xfId="0" applyNumberFormat="1" applyFont="1" applyBorder="1" applyAlignment="1" applyProtection="1">
      <alignment horizontal="center" vertical="center" wrapText="1"/>
      <protection locked="0"/>
    </xf>
    <xf numFmtId="0" fontId="47" fillId="0" borderId="0" xfId="0" applyFont="1" applyAlignment="1">
      <alignment horizontal="center" vertical="center"/>
    </xf>
    <xf numFmtId="0" fontId="15" fillId="0" borderId="15" xfId="0" applyFont="1" applyFill="1" applyBorder="1" applyAlignment="1">
      <alignment horizontal="center" vertical="center" wrapText="1"/>
    </xf>
    <xf numFmtId="0" fontId="15" fillId="0" borderId="18" xfId="0" applyFont="1" applyFill="1" applyBorder="1" applyAlignment="1">
      <alignment horizontal="center" vertical="center" wrapText="1"/>
    </xf>
    <xf numFmtId="0" fontId="15" fillId="0" borderId="19" xfId="0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 wrapText="1"/>
    </xf>
    <xf numFmtId="0" fontId="15" fillId="0" borderId="24" xfId="0" applyFont="1" applyFill="1" applyBorder="1" applyAlignment="1">
      <alignment horizontal="center" vertical="center" wrapText="1"/>
    </xf>
    <xf numFmtId="0" fontId="15" fillId="0" borderId="23" xfId="0" applyFont="1" applyFill="1" applyBorder="1" applyAlignment="1">
      <alignment horizontal="center" vertical="center" wrapText="1"/>
    </xf>
    <xf numFmtId="0" fontId="15" fillId="0" borderId="30" xfId="0" applyFont="1" applyFill="1" applyBorder="1" applyAlignment="1">
      <alignment horizontal="center" vertical="center" wrapText="1"/>
    </xf>
    <xf numFmtId="0" fontId="15" fillId="0" borderId="25" xfId="0" applyFont="1" applyFill="1" applyBorder="1" applyAlignment="1">
      <alignment horizontal="center" vertical="center" wrapText="1"/>
    </xf>
    <xf numFmtId="0" fontId="19" fillId="0" borderId="33" xfId="0" applyFont="1" applyBorder="1" applyAlignment="1">
      <alignment horizontal="center" vertical="center" wrapText="1"/>
    </xf>
    <xf numFmtId="0" fontId="34" fillId="0" borderId="33" xfId="0" applyFont="1" applyBorder="1" applyAlignment="1">
      <alignment vertical="center"/>
    </xf>
    <xf numFmtId="0" fontId="19" fillId="0" borderId="33" xfId="0" applyFont="1" applyFill="1" applyBorder="1" applyAlignment="1">
      <alignment horizontal="center" vertical="center" wrapText="1"/>
    </xf>
    <xf numFmtId="0" fontId="34" fillId="0" borderId="33" xfId="0" applyFont="1" applyBorder="1" applyAlignment="1">
      <alignment vertical="center" wrapText="1"/>
    </xf>
    <xf numFmtId="0" fontId="14" fillId="0" borderId="23" xfId="0" applyFont="1" applyBorder="1" applyAlignment="1">
      <alignment horizontal="center" vertical="center" wrapText="1"/>
    </xf>
    <xf numFmtId="0" fontId="14" fillId="0" borderId="25" xfId="0" applyFont="1" applyBorder="1" applyAlignment="1">
      <alignment horizontal="center" vertical="center" wrapText="1"/>
    </xf>
    <xf numFmtId="0" fontId="15" fillId="2" borderId="24" xfId="0" applyFont="1" applyFill="1" applyBorder="1" applyAlignment="1">
      <alignment horizontal="center" vertical="center" wrapText="1"/>
    </xf>
    <xf numFmtId="0" fontId="15" fillId="2" borderId="23" xfId="0" applyFont="1" applyFill="1" applyBorder="1" applyAlignment="1">
      <alignment horizontal="center" vertical="center" wrapText="1"/>
    </xf>
    <xf numFmtId="0" fontId="15" fillId="2" borderId="25" xfId="0" applyFont="1" applyFill="1" applyBorder="1" applyAlignment="1">
      <alignment horizontal="center" vertical="center" wrapText="1"/>
    </xf>
    <xf numFmtId="0" fontId="0" fillId="0" borderId="25" xfId="0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24" fillId="0" borderId="12" xfId="0" applyFont="1" applyBorder="1" applyAlignment="1">
      <alignment horizontal="center" vertical="center" wrapText="1"/>
    </xf>
    <xf numFmtId="0" fontId="24" fillId="0" borderId="22" xfId="0" applyFont="1" applyBorder="1" applyAlignment="1">
      <alignment horizontal="center" vertical="center" wrapText="1"/>
    </xf>
    <xf numFmtId="0" fontId="24" fillId="0" borderId="30" xfId="0" applyFont="1" applyBorder="1" applyAlignment="1">
      <alignment horizontal="center" vertical="center" wrapText="1"/>
    </xf>
    <xf numFmtId="0" fontId="14" fillId="0" borderId="18" xfId="0" applyFont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14" fillId="0" borderId="19" xfId="0" applyFont="1" applyBorder="1" applyAlignment="1">
      <alignment horizontal="center" vertical="center" wrapText="1"/>
    </xf>
    <xf numFmtId="0" fontId="14" fillId="0" borderId="30" xfId="0" applyFont="1" applyBorder="1" applyAlignment="1">
      <alignment horizontal="center" vertical="center" wrapText="1"/>
    </xf>
    <xf numFmtId="0" fontId="16" fillId="0" borderId="15" xfId="0" applyFont="1" applyFill="1" applyBorder="1" applyAlignment="1">
      <alignment horizontal="center" vertical="center" wrapText="1"/>
    </xf>
    <xf numFmtId="0" fontId="16" fillId="0" borderId="18" xfId="0" applyFont="1" applyFill="1" applyBorder="1" applyAlignment="1">
      <alignment horizontal="center" vertical="center" wrapText="1"/>
    </xf>
    <xf numFmtId="0" fontId="16" fillId="0" borderId="16" xfId="0" applyFont="1" applyFill="1" applyBorder="1" applyAlignment="1">
      <alignment horizontal="center" vertical="center" wrapText="1"/>
    </xf>
    <xf numFmtId="0" fontId="46" fillId="0" borderId="43" xfId="0" applyFont="1" applyBorder="1" applyAlignment="1">
      <alignment horizontal="center" vertical="center" wrapText="1"/>
    </xf>
    <xf numFmtId="0" fontId="46" fillId="0" borderId="39" xfId="0" applyFont="1" applyBorder="1" applyAlignment="1">
      <alignment horizontal="center" vertical="center" wrapText="1"/>
    </xf>
    <xf numFmtId="0" fontId="46" fillId="0" borderId="25" xfId="0" applyFont="1" applyBorder="1" applyAlignment="1">
      <alignment horizontal="center" vertical="center" wrapText="1"/>
    </xf>
    <xf numFmtId="0" fontId="34" fillId="0" borderId="33" xfId="0" applyFont="1" applyBorder="1" applyAlignment="1">
      <alignment horizontal="center" vertical="center" wrapText="1"/>
    </xf>
    <xf numFmtId="0" fontId="19" fillId="0" borderId="33" xfId="0" applyFont="1" applyBorder="1" applyAlignment="1">
      <alignment vertical="center" wrapText="1"/>
    </xf>
    <xf numFmtId="0" fontId="24" fillId="0" borderId="48" xfId="0" applyFont="1" applyBorder="1" applyAlignment="1">
      <alignment horizontal="center" vertical="center" wrapText="1"/>
    </xf>
    <xf numFmtId="0" fontId="0" fillId="0" borderId="45" xfId="0" applyBorder="1" applyAlignment="1">
      <alignment horizontal="center" vertical="center" wrapText="1"/>
    </xf>
    <xf numFmtId="0" fontId="0" fillId="0" borderId="46" xfId="0" applyBorder="1" applyAlignment="1">
      <alignment horizontal="center" vertical="center" wrapText="1"/>
    </xf>
    <xf numFmtId="0" fontId="19" fillId="0" borderId="33" xfId="0" applyFont="1" applyBorder="1" applyAlignment="1">
      <alignment horizontal="center" vertical="center"/>
    </xf>
    <xf numFmtId="0" fontId="34" fillId="0" borderId="33" xfId="0" applyFont="1" applyBorder="1" applyAlignment="1">
      <alignment horizontal="center" vertical="center"/>
    </xf>
    <xf numFmtId="0" fontId="19" fillId="0" borderId="17" xfId="0" applyFont="1" applyBorder="1" applyAlignment="1">
      <alignment horizontal="center" vertical="center" wrapText="1"/>
    </xf>
    <xf numFmtId="2" fontId="19" fillId="0" borderId="17" xfId="0" applyNumberFormat="1" applyFont="1" applyFill="1" applyBorder="1" applyAlignment="1">
      <alignment horizontal="center" vertical="center" wrapText="1"/>
    </xf>
    <xf numFmtId="2" fontId="34" fillId="0" borderId="33" xfId="0" applyNumberFormat="1" applyFont="1" applyBorder="1" applyAlignment="1">
      <alignment vertical="center" wrapText="1"/>
    </xf>
    <xf numFmtId="0" fontId="19" fillId="0" borderId="17" xfId="0" applyFont="1" applyFill="1" applyBorder="1" applyAlignment="1">
      <alignment horizontal="center" vertical="center" wrapText="1"/>
    </xf>
    <xf numFmtId="2" fontId="19" fillId="0" borderId="33" xfId="0" applyNumberFormat="1" applyFont="1" applyBorder="1" applyAlignment="1">
      <alignment horizontal="center" vertical="center" wrapText="1"/>
    </xf>
    <xf numFmtId="2" fontId="34" fillId="0" borderId="33" xfId="0" applyNumberFormat="1" applyFont="1" applyBorder="1" applyAlignment="1">
      <alignment horizontal="center" vertical="center" wrapText="1"/>
    </xf>
    <xf numFmtId="0" fontId="19" fillId="0" borderId="31" xfId="0" applyFont="1" applyFill="1" applyBorder="1" applyAlignment="1">
      <alignment horizontal="center" vertical="center" wrapText="1"/>
    </xf>
    <xf numFmtId="0" fontId="34" fillId="0" borderId="31" xfId="0" applyFont="1" applyBorder="1" applyAlignment="1">
      <alignment vertical="center" wrapText="1"/>
    </xf>
    <xf numFmtId="0" fontId="15" fillId="0" borderId="15" xfId="0" applyFont="1" applyFill="1" applyBorder="1" applyAlignment="1">
      <alignment horizontal="center" vertical="center"/>
    </xf>
    <xf numFmtId="0" fontId="15" fillId="0" borderId="18" xfId="0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/>
    </xf>
    <xf numFmtId="0" fontId="33" fillId="0" borderId="15" xfId="0" applyFont="1" applyFill="1" applyBorder="1" applyAlignment="1">
      <alignment horizontal="center" vertical="center"/>
    </xf>
    <xf numFmtId="0" fontId="33" fillId="0" borderId="18" xfId="0" applyFont="1" applyFill="1" applyBorder="1" applyAlignment="1">
      <alignment horizontal="center" vertical="center"/>
    </xf>
    <xf numFmtId="0" fontId="33" fillId="0" borderId="16" xfId="0" applyFont="1" applyFill="1" applyBorder="1" applyAlignment="1">
      <alignment horizontal="center" vertical="center"/>
    </xf>
    <xf numFmtId="0" fontId="33" fillId="0" borderId="48" xfId="0" applyFont="1" applyFill="1" applyBorder="1" applyAlignment="1">
      <alignment vertical="center"/>
    </xf>
    <xf numFmtId="0" fontId="33" fillId="0" borderId="45" xfId="0" applyFont="1" applyFill="1" applyBorder="1" applyAlignment="1">
      <alignment vertical="center"/>
    </xf>
    <xf numFmtId="0" fontId="33" fillId="0" borderId="46" xfId="0" applyFont="1" applyFill="1" applyBorder="1" applyAlignment="1">
      <alignment vertical="center"/>
    </xf>
    <xf numFmtId="0" fontId="19" fillId="2" borderId="33" xfId="0" applyFont="1" applyFill="1" applyBorder="1" applyAlignment="1">
      <alignment horizontal="center" vertical="center" wrapText="1"/>
    </xf>
    <xf numFmtId="0" fontId="34" fillId="0" borderId="34" xfId="0" applyFont="1" applyBorder="1" applyAlignment="1">
      <alignment vertical="center" wrapText="1"/>
    </xf>
    <xf numFmtId="0" fontId="15" fillId="2" borderId="27" xfId="0" applyFont="1" applyFill="1" applyBorder="1" applyAlignment="1">
      <alignment horizontal="center" vertical="center" wrapText="1"/>
    </xf>
    <xf numFmtId="0" fontId="15" fillId="2" borderId="28" xfId="0" applyFont="1" applyFill="1" applyBorder="1" applyAlignment="1">
      <alignment horizontal="center" vertical="center" wrapText="1"/>
    </xf>
    <xf numFmtId="0" fontId="15" fillId="2" borderId="29" xfId="0" applyFont="1" applyFill="1" applyBorder="1" applyAlignment="1">
      <alignment horizontal="center" vertical="center" wrapText="1"/>
    </xf>
    <xf numFmtId="0" fontId="15" fillId="2" borderId="48" xfId="0" applyFont="1" applyFill="1" applyBorder="1" applyAlignment="1">
      <alignment horizontal="center" vertical="center" wrapText="1"/>
    </xf>
    <xf numFmtId="0" fontId="15" fillId="2" borderId="45" xfId="0" applyFont="1" applyFill="1" applyBorder="1" applyAlignment="1">
      <alignment horizontal="center" vertical="center" wrapText="1"/>
    </xf>
    <xf numFmtId="0" fontId="15" fillId="2" borderId="46" xfId="0" applyFont="1" applyFill="1" applyBorder="1" applyAlignment="1">
      <alignment horizontal="center"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9" fillId="0" borderId="33" xfId="0" applyFont="1" applyFill="1" applyBorder="1" applyAlignment="1">
      <alignment horizontal="center" vertical="center"/>
    </xf>
    <xf numFmtId="0" fontId="20" fillId="2" borderId="33" xfId="0" applyFont="1" applyFill="1" applyBorder="1" applyAlignment="1">
      <alignment horizontal="center" vertical="center" wrapText="1"/>
    </xf>
    <xf numFmtId="0" fontId="39" fillId="0" borderId="33" xfId="0" applyFont="1" applyBorder="1" applyAlignment="1">
      <alignment vertical="center" wrapText="1"/>
    </xf>
    <xf numFmtId="0" fontId="39" fillId="0" borderId="34" xfId="0" applyFont="1" applyBorder="1" applyAlignment="1">
      <alignment vertical="center" wrapText="1"/>
    </xf>
    <xf numFmtId="0" fontId="33" fillId="0" borderId="48" xfId="0" applyFont="1" applyFill="1" applyBorder="1" applyAlignment="1">
      <alignment horizontal="center" wrapText="1"/>
    </xf>
    <xf numFmtId="0" fontId="33" fillId="0" borderId="45" xfId="0" applyFont="1" applyFill="1" applyBorder="1" applyAlignment="1">
      <alignment horizontal="center" wrapText="1"/>
    </xf>
    <xf numFmtId="0" fontId="33" fillId="0" borderId="46" xfId="0" applyFont="1" applyFill="1" applyBorder="1" applyAlignment="1">
      <alignment horizontal="center" wrapText="1"/>
    </xf>
    <xf numFmtId="0" fontId="15" fillId="0" borderId="24" xfId="0" applyFont="1" applyFill="1" applyBorder="1" applyAlignment="1">
      <alignment horizontal="center" vertical="center"/>
    </xf>
    <xf numFmtId="0" fontId="15" fillId="0" borderId="23" xfId="0" applyFont="1" applyFill="1" applyBorder="1" applyAlignment="1">
      <alignment horizontal="center" vertical="center"/>
    </xf>
    <xf numFmtId="0" fontId="15" fillId="0" borderId="25" xfId="0" applyFont="1" applyFill="1" applyBorder="1" applyAlignment="1">
      <alignment horizontal="center" vertical="center"/>
    </xf>
    <xf numFmtId="0" fontId="15" fillId="0" borderId="10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21" xfId="0" applyBorder="1" applyAlignment="1">
      <alignment horizontal="center" vertical="center" wrapText="1"/>
    </xf>
    <xf numFmtId="0" fontId="15" fillId="0" borderId="19" xfId="0" applyFont="1" applyFill="1" applyBorder="1" applyAlignment="1">
      <alignment horizontal="center" vertical="center"/>
    </xf>
    <xf numFmtId="0" fontId="40" fillId="0" borderId="48" xfId="0" applyFont="1" applyBorder="1" applyAlignment="1">
      <alignment horizontal="center" vertical="center"/>
    </xf>
    <xf numFmtId="0" fontId="40" fillId="0" borderId="45" xfId="0" applyFont="1" applyBorder="1" applyAlignment="1">
      <alignment horizontal="center" vertical="center"/>
    </xf>
    <xf numFmtId="0" fontId="40" fillId="0" borderId="46" xfId="0" applyFont="1" applyBorder="1" applyAlignment="1">
      <alignment horizontal="center" vertical="center"/>
    </xf>
    <xf numFmtId="0" fontId="33" fillId="0" borderId="45" xfId="0" applyFont="1" applyFill="1" applyBorder="1" applyAlignment="1">
      <alignment horizontal="center"/>
    </xf>
    <xf numFmtId="0" fontId="33" fillId="0" borderId="46" xfId="0" applyFont="1" applyFill="1" applyBorder="1" applyAlignment="1">
      <alignment horizontal="center"/>
    </xf>
    <xf numFmtId="0" fontId="8" fillId="0" borderId="48" xfId="0" applyFont="1" applyBorder="1" applyAlignment="1">
      <alignment horizontal="center" vertical="center" wrapText="1"/>
    </xf>
    <xf numFmtId="0" fontId="8" fillId="0" borderId="45" xfId="0" applyFont="1" applyBorder="1" applyAlignment="1">
      <alignment horizontal="center" vertical="center" wrapText="1"/>
    </xf>
    <xf numFmtId="0" fontId="8" fillId="0" borderId="51" xfId="0" applyFont="1" applyBorder="1" applyAlignment="1">
      <alignment horizontal="center" vertical="center" wrapText="1"/>
    </xf>
    <xf numFmtId="0" fontId="4" fillId="0" borderId="15" xfId="0" applyFont="1" applyFill="1" applyBorder="1" applyAlignment="1">
      <alignment horizontal="center" vertical="center" wrapText="1"/>
    </xf>
    <xf numFmtId="0" fontId="4" fillId="0" borderId="18" xfId="0" applyFont="1" applyFill="1" applyBorder="1" applyAlignment="1">
      <alignment horizontal="center" vertical="center" wrapText="1"/>
    </xf>
    <xf numFmtId="0" fontId="4" fillId="0" borderId="16" xfId="0" applyFont="1" applyFill="1" applyBorder="1" applyAlignment="1">
      <alignment horizontal="center" vertical="center" wrapText="1"/>
    </xf>
    <xf numFmtId="0" fontId="38" fillId="0" borderId="33" xfId="0" applyFont="1" applyFill="1" applyBorder="1" applyAlignment="1">
      <alignment horizontal="center" vertical="center" wrapText="1"/>
    </xf>
    <xf numFmtId="0" fontId="18" fillId="0" borderId="24" xfId="0" applyFont="1" applyFill="1" applyBorder="1" applyAlignment="1">
      <alignment horizontal="center" vertical="center" wrapText="1"/>
    </xf>
    <xf numFmtId="0" fontId="18" fillId="0" borderId="23" xfId="0" applyFont="1" applyFill="1" applyBorder="1" applyAlignment="1">
      <alignment horizontal="center" vertical="center" wrapText="1"/>
    </xf>
    <xf numFmtId="0" fontId="18" fillId="0" borderId="25" xfId="0" applyFont="1" applyFill="1" applyBorder="1" applyAlignment="1">
      <alignment horizontal="center" vertical="center" wrapText="1"/>
    </xf>
    <xf numFmtId="0" fontId="38" fillId="0" borderId="33" xfId="0" applyFont="1" applyBorder="1" applyAlignment="1">
      <alignment horizontal="center" vertical="center" wrapText="1"/>
    </xf>
    <xf numFmtId="0" fontId="19" fillId="0" borderId="26" xfId="0" applyFont="1" applyFill="1" applyBorder="1" applyAlignment="1">
      <alignment horizontal="center" vertical="center"/>
    </xf>
    <xf numFmtId="0" fontId="34" fillId="0" borderId="26" xfId="0" applyFont="1" applyBorder="1" applyAlignment="1">
      <alignment vertical="center"/>
    </xf>
    <xf numFmtId="0" fontId="19" fillId="0" borderId="26" xfId="0" applyFont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21" fillId="0" borderId="18" xfId="2" applyFont="1" applyBorder="1" applyAlignment="1">
      <alignment horizontal="center" vertical="center" wrapText="1"/>
    </xf>
    <xf numFmtId="0" fontId="21" fillId="0" borderId="5" xfId="2" applyFont="1" applyBorder="1" applyAlignment="1">
      <alignment horizontal="center" vertical="center" wrapText="1"/>
    </xf>
    <xf numFmtId="0" fontId="19" fillId="0" borderId="17" xfId="0" applyFont="1" applyFill="1" applyBorder="1" applyAlignment="1">
      <alignment horizontal="center" vertical="center"/>
    </xf>
    <xf numFmtId="0" fontId="34" fillId="0" borderId="34" xfId="0" applyFont="1" applyBorder="1" applyAlignment="1">
      <alignment vertical="center"/>
    </xf>
    <xf numFmtId="0" fontId="22" fillId="0" borderId="18" xfId="2" applyFont="1" applyBorder="1" applyAlignment="1">
      <alignment horizontal="center" vertical="center" wrapText="1"/>
    </xf>
    <xf numFmtId="0" fontId="22" fillId="0" borderId="5" xfId="2" applyFont="1" applyBorder="1" applyAlignment="1">
      <alignment horizontal="center" vertical="center" wrapText="1"/>
    </xf>
    <xf numFmtId="0" fontId="15" fillId="0" borderId="33" xfId="0" applyFont="1" applyFill="1" applyBorder="1" applyAlignment="1">
      <alignment horizontal="center" vertical="center"/>
    </xf>
    <xf numFmtId="0" fontId="0" fillId="0" borderId="33" xfId="0" applyBorder="1" applyAlignment="1">
      <alignment vertical="center"/>
    </xf>
    <xf numFmtId="0" fontId="18" fillId="0" borderId="48" xfId="0" applyFont="1" applyFill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 wrapText="1"/>
    </xf>
    <xf numFmtId="0" fontId="45" fillId="0" borderId="46" xfId="0" applyFont="1" applyBorder="1" applyAlignment="1">
      <alignment horizontal="center" vertical="center" wrapText="1"/>
    </xf>
    <xf numFmtId="0" fontId="6" fillId="0" borderId="31" xfId="0" applyFont="1" applyBorder="1" applyAlignment="1">
      <alignment horizontal="center" vertical="center" wrapText="1"/>
    </xf>
    <xf numFmtId="0" fontId="24" fillId="0" borderId="31" xfId="0" applyFont="1" applyBorder="1" applyAlignment="1">
      <alignment horizontal="center" vertical="center" wrapText="1"/>
    </xf>
    <xf numFmtId="0" fontId="24" fillId="0" borderId="32" xfId="0" applyFont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 wrapText="1"/>
    </xf>
    <xf numFmtId="2" fontId="14" fillId="0" borderId="11" xfId="0" applyNumberFormat="1" applyFont="1" applyBorder="1" applyAlignment="1"/>
    <xf numFmtId="0" fontId="0" fillId="0" borderId="39" xfId="0" applyBorder="1" applyAlignment="1"/>
    <xf numFmtId="0" fontId="0" fillId="0" borderId="40" xfId="0" applyBorder="1" applyAlignment="1"/>
    <xf numFmtId="0" fontId="14" fillId="0" borderId="33" xfId="0" applyFont="1" applyBorder="1" applyAlignment="1">
      <alignment wrapText="1"/>
    </xf>
    <xf numFmtId="0" fontId="14" fillId="0" borderId="33" xfId="0" applyFont="1" applyBorder="1" applyAlignment="1"/>
    <xf numFmtId="0" fontId="14" fillId="0" borderId="34" xfId="0" applyFont="1" applyBorder="1" applyAlignment="1"/>
    <xf numFmtId="0" fontId="28" fillId="0" borderId="31" xfId="0" applyFont="1" applyBorder="1" applyAlignment="1">
      <alignment horizontal="center" vertical="center"/>
    </xf>
    <xf numFmtId="0" fontId="14" fillId="0" borderId="33" xfId="0" applyFont="1" applyBorder="1" applyAlignment="1" applyProtection="1">
      <protection locked="0"/>
    </xf>
    <xf numFmtId="0" fontId="14" fillId="0" borderId="34" xfId="0" applyFont="1" applyBorder="1" applyAlignment="1" applyProtection="1">
      <protection locked="0"/>
    </xf>
    <xf numFmtId="0" fontId="13" fillId="0" borderId="3" xfId="0" applyFont="1" applyBorder="1" applyAlignment="1">
      <alignment horizontal="center"/>
    </xf>
    <xf numFmtId="0" fontId="13" fillId="0" borderId="35" xfId="0" applyFont="1" applyBorder="1" applyAlignment="1">
      <alignment horizontal="center"/>
    </xf>
    <xf numFmtId="0" fontId="13" fillId="0" borderId="36" xfId="0" applyFont="1" applyBorder="1" applyAlignment="1">
      <alignment horizontal="center"/>
    </xf>
    <xf numFmtId="2" fontId="14" fillId="0" borderId="1" xfId="0" applyNumberFormat="1" applyFont="1" applyBorder="1" applyAlignment="1"/>
    <xf numFmtId="2" fontId="14" fillId="0" borderId="37" xfId="0" applyNumberFormat="1" applyFont="1" applyBorder="1" applyAlignment="1"/>
    <xf numFmtId="2" fontId="14" fillId="0" borderId="38" xfId="0" applyNumberFormat="1" applyFont="1" applyBorder="1" applyAlignment="1"/>
    <xf numFmtId="0" fontId="14" fillId="0" borderId="37" xfId="0" applyFont="1" applyBorder="1" applyAlignment="1"/>
    <xf numFmtId="0" fontId="14" fillId="0" borderId="38" xfId="0" applyFont="1" applyBorder="1" applyAlignment="1"/>
    <xf numFmtId="0" fontId="0" fillId="0" borderId="37" xfId="0" applyBorder="1" applyAlignment="1"/>
    <xf numFmtId="0" fontId="0" fillId="0" borderId="38" xfId="0" applyBorder="1" applyAlignment="1"/>
    <xf numFmtId="2" fontId="14" fillId="0" borderId="1" xfId="0" applyNumberFormat="1" applyFont="1" applyBorder="1" applyAlignment="1">
      <alignment wrapText="1"/>
    </xf>
    <xf numFmtId="0" fontId="0" fillId="0" borderId="37" xfId="0" applyBorder="1" applyAlignment="1">
      <alignment wrapText="1"/>
    </xf>
    <xf numFmtId="0" fontId="0" fillId="0" borderId="38" xfId="0" applyBorder="1" applyAlignment="1">
      <alignment wrapText="1"/>
    </xf>
  </cellXfs>
  <cellStyles count="125">
    <cellStyle name="Гиперссылка" xfId="1" builtinId="8"/>
    <cellStyle name="Обычный" xfId="0" builtinId="0"/>
    <cellStyle name="Обычный 2" xfId="2"/>
    <cellStyle name="Просмотренная гиперссылка" xfId="3" builtinId="9" hidden="1"/>
    <cellStyle name="Просмотренная гиперссылка" xfId="4" builtinId="9" hidden="1"/>
    <cellStyle name="Просмотренная гиперссылка" xfId="5" builtinId="9" hidden="1"/>
    <cellStyle name="Просмотренная гиперссылка" xfId="6" builtinId="9" hidden="1"/>
    <cellStyle name="Просмотренная гиперссылка" xfId="7" builtinId="9" hidden="1"/>
    <cellStyle name="Просмотренная гиперссылка" xfId="8" builtinId="9" hidden="1"/>
    <cellStyle name="Просмотренная гиперссылка" xfId="9" builtinId="9" hidden="1"/>
    <cellStyle name="Просмотренная гиперссылка" xfId="10" builtinId="9" hidden="1"/>
    <cellStyle name="Просмотренная гиперссылка" xfId="11" builtinId="9" hidden="1"/>
    <cellStyle name="Просмотренная гиперссылка" xfId="12" builtinId="9" hidden="1"/>
    <cellStyle name="Просмотренная гиперссылка" xfId="13" builtinId="9" hidden="1"/>
    <cellStyle name="Просмотренная гиперссылка" xfId="14" builtinId="9" hidden="1"/>
    <cellStyle name="Просмотренная гиперссылка" xfId="15" builtinId="9" hidden="1"/>
    <cellStyle name="Просмотренная гиперссылка" xfId="16" builtinId="9" hidden="1"/>
    <cellStyle name="Просмотренная гиперссылка" xfId="17" builtinId="9" hidden="1"/>
    <cellStyle name="Просмотренная гиперссылка" xfId="18" builtinId="9" hidden="1"/>
    <cellStyle name="Просмотренная гиперссылка" xfId="19" builtinId="9" hidden="1"/>
    <cellStyle name="Просмотренная гиперссылка" xfId="20" builtinId="9" hidden="1"/>
    <cellStyle name="Просмотренная гиперссылка" xfId="21" builtinId="9" hidden="1"/>
    <cellStyle name="Просмотренная гиперссылка" xfId="22" builtinId="9" hidden="1"/>
    <cellStyle name="Просмотренная гиперссылка" xfId="23" builtinId="9" hidden="1"/>
    <cellStyle name="Просмотренная гиперссылка" xfId="24" builtinId="9" hidden="1"/>
    <cellStyle name="Просмотренная гиперссылка" xfId="25" builtinId="9" hidden="1"/>
    <cellStyle name="Просмотренная гиперссылка" xfId="26" builtinId="9" hidden="1"/>
    <cellStyle name="Просмотренная гиперссылка" xfId="27" builtinId="9" hidden="1"/>
    <cellStyle name="Просмотренная гиперссылка" xfId="28" builtinId="9" hidden="1"/>
    <cellStyle name="Просмотренная гиперссылка" xfId="29" builtinId="9" hidden="1"/>
    <cellStyle name="Просмотренная гиперссылка" xfId="30" builtinId="9" hidden="1"/>
    <cellStyle name="Просмотренная гиперссылка" xfId="31" builtinId="9" hidden="1"/>
    <cellStyle name="Просмотренная гиперссылка" xfId="32" builtinId="9" hidden="1"/>
    <cellStyle name="Просмотренная гиперссылка" xfId="33" builtinId="9" hidden="1"/>
    <cellStyle name="Просмотренная гиперссылка" xfId="34" builtinId="9" hidden="1"/>
    <cellStyle name="Просмотренная гиперссылка" xfId="35" builtinId="9" hidden="1"/>
    <cellStyle name="Просмотренная гиперссылка" xfId="36" builtinId="9" hidden="1"/>
    <cellStyle name="Просмотренная гиперссылка" xfId="37" builtinId="9" hidden="1"/>
    <cellStyle name="Просмотренная гиперссылка" xfId="38" builtinId="9" hidden="1"/>
    <cellStyle name="Просмотренная гиперссылка" xfId="39" builtinId="9" hidden="1"/>
    <cellStyle name="Просмотренная гиперссылка" xfId="40" builtinId="9" hidden="1"/>
    <cellStyle name="Просмотренная гиперссылка" xfId="41" builtinId="9" hidden="1"/>
    <cellStyle name="Просмотренная гиперссылка" xfId="42" builtinId="9" hidden="1"/>
    <cellStyle name="Просмотренная гиперссылка" xfId="43" builtinId="9" hidden="1"/>
    <cellStyle name="Просмотренная гиперссылка" xfId="44" builtinId="9" hidden="1"/>
    <cellStyle name="Просмотренная гиперссылка" xfId="45" builtinId="9" hidden="1"/>
    <cellStyle name="Просмотренная гиперссылка" xfId="46" builtinId="9" hidden="1"/>
    <cellStyle name="Просмотренная гиперссылка" xfId="47" builtinId="9" hidden="1"/>
    <cellStyle name="Просмотренная гиперссылка" xfId="48" builtinId="9" hidden="1"/>
    <cellStyle name="Просмотренная гиперссылка" xfId="49" builtinId="9" hidden="1"/>
    <cellStyle name="Просмотренная гиперссылка" xfId="50" builtinId="9" hidden="1"/>
    <cellStyle name="Просмотренная гиперссылка" xfId="51" builtinId="9" hidden="1"/>
    <cellStyle name="Просмотренная гиперссылка" xfId="52" builtinId="9" hidden="1"/>
    <cellStyle name="Просмотренная гиперссылка" xfId="53" builtinId="9" hidden="1"/>
    <cellStyle name="Просмотренная гиперссылка" xfId="54" builtinId="9" hidden="1"/>
    <cellStyle name="Просмотренная гиперссылка" xfId="55" builtinId="9" hidden="1"/>
    <cellStyle name="Просмотренная гиперссылка" xfId="56" builtinId="9" hidden="1"/>
    <cellStyle name="Просмотренная гиперссылка" xfId="57" builtinId="9" hidden="1"/>
    <cellStyle name="Просмотренная гиперссылка" xfId="58" builtinId="9" hidden="1"/>
    <cellStyle name="Просмотренная гиперссылка" xfId="59" builtinId="9" hidden="1"/>
    <cellStyle name="Просмотренная гиперссылка" xfId="60" builtinId="9" hidden="1"/>
    <cellStyle name="Просмотренная гиперссылка" xfId="61" builtinId="9" hidden="1"/>
    <cellStyle name="Просмотренная гиперссылка" xfId="62" builtinId="9" hidden="1"/>
    <cellStyle name="Просмотренная гиперссылка" xfId="63" builtinId="9" hidden="1"/>
    <cellStyle name="Просмотренная гиперссылка" xfId="64" builtinId="9" hidden="1"/>
    <cellStyle name="Просмотренная гиперссылка" xfId="65" builtinId="9" hidden="1"/>
    <cellStyle name="Просмотренная гиперссылка" xfId="66" builtinId="9" hidden="1"/>
    <cellStyle name="Просмотренная гиперссылка" xfId="67" builtinId="9" hidden="1"/>
    <cellStyle name="Просмотренная гиперссылка" xfId="68" builtinId="9" hidden="1"/>
    <cellStyle name="Просмотренная гиперссылка" xfId="69" builtinId="9" hidden="1"/>
    <cellStyle name="Просмотренная гиперссылка" xfId="70" builtinId="9" hidden="1"/>
    <cellStyle name="Просмотренная гиперссылка" xfId="71" builtinId="9" hidden="1"/>
    <cellStyle name="Просмотренная гиперссылка" xfId="72" builtinId="9" hidden="1"/>
    <cellStyle name="Просмотренная гиперссылка" xfId="73" builtinId="9" hidden="1"/>
    <cellStyle name="Просмотренная гиперссылка" xfId="74" builtinId="9" hidden="1"/>
    <cellStyle name="Просмотренная гиперссылка" xfId="75" builtinId="9" hidden="1"/>
    <cellStyle name="Просмотренная гиперссылка" xfId="76" builtinId="9" hidden="1"/>
    <cellStyle name="Просмотренная гиперссылка" xfId="77" builtinId="9" hidden="1"/>
    <cellStyle name="Просмотренная гиперссылка" xfId="78" builtinId="9" hidden="1"/>
    <cellStyle name="Просмотренная гиперссылка" xfId="79" builtinId="9" hidden="1"/>
    <cellStyle name="Просмотренная гиперссылка" xfId="80" builtinId="9" hidden="1"/>
    <cellStyle name="Просмотренная гиперссылка" xfId="81" builtinId="9" hidden="1"/>
    <cellStyle name="Просмотренная гиперссылка" xfId="82" builtinId="9" hidden="1"/>
    <cellStyle name="Просмотренная гиперссылка" xfId="83" builtinId="9" hidden="1"/>
    <cellStyle name="Просмотренная гиперссылка" xfId="84" builtinId="9" hidden="1"/>
    <cellStyle name="Просмотренная гиперссылка" xfId="85" builtinId="9" hidden="1"/>
    <cellStyle name="Просмотренная гиперссылка" xfId="86" builtinId="9" hidden="1"/>
    <cellStyle name="Просмотренная гиперссылка" xfId="87" builtinId="9" hidden="1"/>
    <cellStyle name="Просмотренная гиперссылка" xfId="88" builtinId="9" hidden="1"/>
    <cellStyle name="Просмотренная гиперссылка" xfId="89" builtinId="9" hidden="1"/>
    <cellStyle name="Просмотренная гиперссылка" xfId="90" builtinId="9" hidden="1"/>
    <cellStyle name="Просмотренная гиперссылка" xfId="91" builtinId="9" hidden="1"/>
    <cellStyle name="Просмотренная гиперссылка" xfId="92" builtinId="9" hidden="1"/>
    <cellStyle name="Просмотренная гиперссылка" xfId="93" builtinId="9" hidden="1"/>
    <cellStyle name="Просмотренная гиперссылка" xfId="94" builtinId="9" hidden="1"/>
    <cellStyle name="Просмотренная гиперссылка" xfId="95" builtinId="9" hidden="1"/>
    <cellStyle name="Просмотренная гиперссылка" xfId="96" builtinId="9" hidden="1"/>
    <cellStyle name="Просмотренная гиперссылка" xfId="97" builtinId="9" hidden="1"/>
    <cellStyle name="Просмотренная гиперссылка" xfId="98" builtinId="9" hidden="1"/>
    <cellStyle name="Просмотренная гиперссылка" xfId="99" builtinId="9" hidden="1"/>
    <cellStyle name="Просмотренная гиперссылка" xfId="100" builtinId="9" hidden="1"/>
    <cellStyle name="Просмотренная гиперссылка" xfId="101" builtinId="9" hidden="1"/>
    <cellStyle name="Просмотренная гиперссылка" xfId="102" builtinId="9" hidden="1"/>
    <cellStyle name="Просмотренная гиперссылка" xfId="103" builtinId="9" hidden="1"/>
    <cellStyle name="Просмотренная гиперссылка" xfId="104" builtinId="9" hidden="1"/>
    <cellStyle name="Просмотренная гиперссылка" xfId="105" builtinId="9" hidden="1"/>
    <cellStyle name="Просмотренная гиперссылка" xfId="106" builtinId="9" hidden="1"/>
    <cellStyle name="Просмотренная гиперссылка" xfId="107" builtinId="9" hidden="1"/>
    <cellStyle name="Просмотренная гиперссылка" xfId="108" builtinId="9" hidden="1"/>
    <cellStyle name="Просмотренная гиперссылка" xfId="109" builtinId="9" hidden="1"/>
    <cellStyle name="Просмотренная гиперссылка" xfId="110" builtinId="9" hidden="1"/>
    <cellStyle name="Просмотренная гиперссылка" xfId="111" builtinId="9" hidden="1"/>
    <cellStyle name="Просмотренная гиперссылка" xfId="112" builtinId="9" hidden="1"/>
    <cellStyle name="Просмотренная гиперссылка" xfId="113" builtinId="9" hidden="1"/>
    <cellStyle name="Просмотренная гиперссылка" xfId="114" builtinId="9" hidden="1"/>
    <cellStyle name="Просмотренная гиперссылка" xfId="115" builtinId="9" hidden="1"/>
    <cellStyle name="Просмотренная гиперссылка" xfId="116" builtinId="9" hidden="1"/>
    <cellStyle name="Просмотренная гиперссылка" xfId="117" builtinId="9" hidden="1"/>
    <cellStyle name="Просмотренная гиперссылка" xfId="118" builtinId="9" hidden="1"/>
    <cellStyle name="Просмотренная гиперссылка" xfId="119" builtinId="9" hidden="1"/>
    <cellStyle name="Просмотренная гиперссылка" xfId="120" builtinId="9" hidden="1"/>
    <cellStyle name="Просмотренная гиперссылка" xfId="121" builtinId="9" hidden="1"/>
    <cellStyle name="Просмотренная гиперссылка" xfId="122" builtinId="9" hidden="1"/>
    <cellStyle name="Просмотренная гиперссылка" xfId="123" builtinId="9" hidden="1"/>
    <cellStyle name="Просмотренная гиперссылка" xfId="124" builtinId="9" hidden="1"/>
  </cellStyles>
  <dxfs count="0"/>
  <tableStyles count="0" defaultTableStyle="TableStyleMedium2" defaultPivotStyle="PivotStyleLight16"/>
  <colors>
    <mruColors>
      <color rgb="FFFF99FF"/>
      <color rgb="FFFF66CC"/>
      <color rgb="FFFF3399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Relationship Id="rId13" Type="http://schemas.openxmlformats.org/officeDocument/2006/relationships/worksheet" Target="worksheets/sheet13.xml"/><Relationship Id="rId14" Type="http://schemas.openxmlformats.org/officeDocument/2006/relationships/theme" Target="theme/theme1.xml"/><Relationship Id="rId15" Type="http://schemas.openxmlformats.org/officeDocument/2006/relationships/styles" Target="styles.xml"/><Relationship Id="rId16" Type="http://schemas.openxmlformats.org/officeDocument/2006/relationships/sharedStrings" Target="sharedStrings.xml"/><Relationship Id="rId17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9" Type="http://schemas.openxmlformats.org/officeDocument/2006/relationships/worksheet" Target="worksheets/sheet9.xml"/><Relationship Id="rId10" Type="http://schemas.openxmlformats.org/officeDocument/2006/relationships/worksheet" Target="worksheets/sheet10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jpeg"/><Relationship Id="rId20" Type="http://schemas.openxmlformats.org/officeDocument/2006/relationships/image" Target="../media/image21.jpeg"/><Relationship Id="rId21" Type="http://schemas.openxmlformats.org/officeDocument/2006/relationships/image" Target="../media/image22.jpeg"/><Relationship Id="rId22" Type="http://schemas.openxmlformats.org/officeDocument/2006/relationships/image" Target="../media/image23.jpeg"/><Relationship Id="rId10" Type="http://schemas.openxmlformats.org/officeDocument/2006/relationships/image" Target="../media/image11.jpeg"/><Relationship Id="rId11" Type="http://schemas.openxmlformats.org/officeDocument/2006/relationships/image" Target="../media/image12.jpeg"/><Relationship Id="rId12" Type="http://schemas.openxmlformats.org/officeDocument/2006/relationships/image" Target="../media/image13.jpeg"/><Relationship Id="rId13" Type="http://schemas.openxmlformats.org/officeDocument/2006/relationships/image" Target="../media/image14.jpeg"/><Relationship Id="rId14" Type="http://schemas.openxmlformats.org/officeDocument/2006/relationships/image" Target="../media/image15.jpeg"/><Relationship Id="rId15" Type="http://schemas.openxmlformats.org/officeDocument/2006/relationships/image" Target="../media/image16.jpeg"/><Relationship Id="rId16" Type="http://schemas.openxmlformats.org/officeDocument/2006/relationships/image" Target="../media/image17.jpeg"/><Relationship Id="rId17" Type="http://schemas.openxmlformats.org/officeDocument/2006/relationships/image" Target="../media/image18.jpeg"/><Relationship Id="rId18" Type="http://schemas.openxmlformats.org/officeDocument/2006/relationships/image" Target="../media/image19.jpeg"/><Relationship Id="rId19" Type="http://schemas.openxmlformats.org/officeDocument/2006/relationships/image" Target="../media/image20.jpeg"/><Relationship Id="rId1" Type="http://schemas.openxmlformats.org/officeDocument/2006/relationships/image" Target="../media/image2.jpeg"/><Relationship Id="rId2" Type="http://schemas.openxmlformats.org/officeDocument/2006/relationships/image" Target="../media/image3.jpeg"/><Relationship Id="rId3" Type="http://schemas.openxmlformats.org/officeDocument/2006/relationships/image" Target="../media/image4.jpeg"/><Relationship Id="rId4" Type="http://schemas.openxmlformats.org/officeDocument/2006/relationships/image" Target="../media/image5.jpeg"/><Relationship Id="rId5" Type="http://schemas.openxmlformats.org/officeDocument/2006/relationships/image" Target="../media/image6.jpeg"/><Relationship Id="rId6" Type="http://schemas.openxmlformats.org/officeDocument/2006/relationships/image" Target="../media/image7.jpeg"/><Relationship Id="rId7" Type="http://schemas.openxmlformats.org/officeDocument/2006/relationships/image" Target="../media/image8.jpeg"/><Relationship Id="rId8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20" Type="http://schemas.openxmlformats.org/officeDocument/2006/relationships/image" Target="../media/image43.jpeg"/><Relationship Id="rId21" Type="http://schemas.openxmlformats.org/officeDocument/2006/relationships/image" Target="../media/image44.jpeg"/><Relationship Id="rId22" Type="http://schemas.openxmlformats.org/officeDocument/2006/relationships/image" Target="../media/image45.jpeg"/><Relationship Id="rId23" Type="http://schemas.openxmlformats.org/officeDocument/2006/relationships/image" Target="../media/image46.jpeg"/><Relationship Id="rId24" Type="http://schemas.openxmlformats.org/officeDocument/2006/relationships/image" Target="../media/image47.jpeg"/><Relationship Id="rId25" Type="http://schemas.openxmlformats.org/officeDocument/2006/relationships/image" Target="../media/image48.jpeg"/><Relationship Id="rId26" Type="http://schemas.openxmlformats.org/officeDocument/2006/relationships/image" Target="../media/image49.jpeg"/><Relationship Id="rId27" Type="http://schemas.openxmlformats.org/officeDocument/2006/relationships/image" Target="../media/image50.jpeg"/><Relationship Id="rId28" Type="http://schemas.openxmlformats.org/officeDocument/2006/relationships/image" Target="../media/image51.jpeg"/><Relationship Id="rId29" Type="http://schemas.openxmlformats.org/officeDocument/2006/relationships/image" Target="../media/image52.jpeg"/><Relationship Id="rId1" Type="http://schemas.openxmlformats.org/officeDocument/2006/relationships/image" Target="../media/image24.jpeg"/><Relationship Id="rId2" Type="http://schemas.openxmlformats.org/officeDocument/2006/relationships/image" Target="../media/image25.jpeg"/><Relationship Id="rId3" Type="http://schemas.openxmlformats.org/officeDocument/2006/relationships/image" Target="../media/image26.jpeg"/><Relationship Id="rId4" Type="http://schemas.openxmlformats.org/officeDocument/2006/relationships/image" Target="../media/image27.jpeg"/><Relationship Id="rId5" Type="http://schemas.openxmlformats.org/officeDocument/2006/relationships/image" Target="../media/image28.jpeg"/><Relationship Id="rId30" Type="http://schemas.openxmlformats.org/officeDocument/2006/relationships/image" Target="../media/image53.jpeg"/><Relationship Id="rId31" Type="http://schemas.openxmlformats.org/officeDocument/2006/relationships/image" Target="../media/image54.jpg"/><Relationship Id="rId32" Type="http://schemas.openxmlformats.org/officeDocument/2006/relationships/image" Target="../media/image55.jpeg"/><Relationship Id="rId9" Type="http://schemas.openxmlformats.org/officeDocument/2006/relationships/image" Target="../media/image32.jpeg"/><Relationship Id="rId6" Type="http://schemas.openxmlformats.org/officeDocument/2006/relationships/image" Target="../media/image29.jpeg"/><Relationship Id="rId7" Type="http://schemas.openxmlformats.org/officeDocument/2006/relationships/image" Target="../media/image30.jpeg"/><Relationship Id="rId8" Type="http://schemas.openxmlformats.org/officeDocument/2006/relationships/image" Target="../media/image31.jpeg"/><Relationship Id="rId33" Type="http://schemas.openxmlformats.org/officeDocument/2006/relationships/image" Target="../media/image56.png"/><Relationship Id="rId34" Type="http://schemas.openxmlformats.org/officeDocument/2006/relationships/image" Target="../media/image57.png"/><Relationship Id="rId35" Type="http://schemas.openxmlformats.org/officeDocument/2006/relationships/image" Target="../media/image58.png"/><Relationship Id="rId36" Type="http://schemas.openxmlformats.org/officeDocument/2006/relationships/image" Target="../media/image59.png"/><Relationship Id="rId10" Type="http://schemas.openxmlformats.org/officeDocument/2006/relationships/image" Target="../media/image33.jpeg"/><Relationship Id="rId11" Type="http://schemas.openxmlformats.org/officeDocument/2006/relationships/image" Target="../media/image34.jpeg"/><Relationship Id="rId12" Type="http://schemas.openxmlformats.org/officeDocument/2006/relationships/image" Target="../media/image35.jpeg"/><Relationship Id="rId13" Type="http://schemas.openxmlformats.org/officeDocument/2006/relationships/image" Target="../media/image36.jpeg"/><Relationship Id="rId14" Type="http://schemas.openxmlformats.org/officeDocument/2006/relationships/image" Target="../media/image37.jpeg"/><Relationship Id="rId15" Type="http://schemas.openxmlformats.org/officeDocument/2006/relationships/image" Target="../media/image38.jpeg"/><Relationship Id="rId16" Type="http://schemas.openxmlformats.org/officeDocument/2006/relationships/image" Target="../media/image39.jpeg"/><Relationship Id="rId17" Type="http://schemas.openxmlformats.org/officeDocument/2006/relationships/image" Target="../media/image40.jpeg"/><Relationship Id="rId18" Type="http://schemas.openxmlformats.org/officeDocument/2006/relationships/image" Target="../media/image41.jpeg"/><Relationship Id="rId19" Type="http://schemas.openxmlformats.org/officeDocument/2006/relationships/image" Target="../media/image42.jpeg"/><Relationship Id="rId37" Type="http://schemas.openxmlformats.org/officeDocument/2006/relationships/image" Target="../media/image60.png"/><Relationship Id="rId38" Type="http://schemas.openxmlformats.org/officeDocument/2006/relationships/image" Target="../media/image61.png"/><Relationship Id="rId39" Type="http://schemas.openxmlformats.org/officeDocument/2006/relationships/image" Target="../media/image62.png"/><Relationship Id="rId40" Type="http://schemas.openxmlformats.org/officeDocument/2006/relationships/image" Target="../media/image63.png"/><Relationship Id="rId41" Type="http://schemas.openxmlformats.org/officeDocument/2006/relationships/image" Target="../media/image64.png"/><Relationship Id="rId42" Type="http://schemas.openxmlformats.org/officeDocument/2006/relationships/image" Target="../media/image65.png"/><Relationship Id="rId43" Type="http://schemas.openxmlformats.org/officeDocument/2006/relationships/image" Target="../media/image66.png"/><Relationship Id="rId44" Type="http://schemas.openxmlformats.org/officeDocument/2006/relationships/image" Target="../media/image67.png"/><Relationship Id="rId45" Type="http://schemas.openxmlformats.org/officeDocument/2006/relationships/image" Target="../media/image68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jpeg"/><Relationship Id="rId2" Type="http://schemas.openxmlformats.org/officeDocument/2006/relationships/image" Target="../media/image70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4" Type="http://schemas.openxmlformats.org/officeDocument/2006/relationships/image" Target="../media/image74.jpeg"/><Relationship Id="rId5" Type="http://schemas.openxmlformats.org/officeDocument/2006/relationships/image" Target="../media/image75.jpeg"/><Relationship Id="rId6" Type="http://schemas.openxmlformats.org/officeDocument/2006/relationships/image" Target="../media/image76.jpg"/><Relationship Id="rId7" Type="http://schemas.openxmlformats.org/officeDocument/2006/relationships/image" Target="../media/image77.jpeg"/><Relationship Id="rId8" Type="http://schemas.openxmlformats.org/officeDocument/2006/relationships/image" Target="../media/image78.png"/><Relationship Id="rId9" Type="http://schemas.openxmlformats.org/officeDocument/2006/relationships/image" Target="../media/image79.png"/><Relationship Id="rId10" Type="http://schemas.openxmlformats.org/officeDocument/2006/relationships/image" Target="../media/image80.png"/><Relationship Id="rId11" Type="http://schemas.openxmlformats.org/officeDocument/2006/relationships/image" Target="../media/image81.png"/><Relationship Id="rId1" Type="http://schemas.openxmlformats.org/officeDocument/2006/relationships/image" Target="../media/image71.jpeg"/><Relationship Id="rId2" Type="http://schemas.openxmlformats.org/officeDocument/2006/relationships/image" Target="../media/image7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jpeg"/><Relationship Id="rId4" Type="http://schemas.openxmlformats.org/officeDocument/2006/relationships/image" Target="../media/image85.jpeg"/><Relationship Id="rId5" Type="http://schemas.openxmlformats.org/officeDocument/2006/relationships/image" Target="../media/image86.png"/><Relationship Id="rId6" Type="http://schemas.openxmlformats.org/officeDocument/2006/relationships/image" Target="../media/image87.png"/><Relationship Id="rId7" Type="http://schemas.openxmlformats.org/officeDocument/2006/relationships/image" Target="../media/image88.png"/><Relationship Id="rId8" Type="http://schemas.openxmlformats.org/officeDocument/2006/relationships/image" Target="../media/image89.png"/><Relationship Id="rId9" Type="http://schemas.openxmlformats.org/officeDocument/2006/relationships/image" Target="../media/image90.png"/><Relationship Id="rId10" Type="http://schemas.openxmlformats.org/officeDocument/2006/relationships/image" Target="../media/image91.png"/><Relationship Id="rId11" Type="http://schemas.openxmlformats.org/officeDocument/2006/relationships/image" Target="../media/image92.png"/><Relationship Id="rId1" Type="http://schemas.openxmlformats.org/officeDocument/2006/relationships/image" Target="../media/image82.jpeg"/><Relationship Id="rId2" Type="http://schemas.openxmlformats.org/officeDocument/2006/relationships/image" Target="../media/image83.jpeg"/></Relationships>
</file>

<file path=xl/drawings/_rels/drawing7.xml.rels><?xml version="1.0" encoding="UTF-8" standalone="yes"?>
<Relationships xmlns="http://schemas.openxmlformats.org/package/2006/relationships"><Relationship Id="rId11" Type="http://schemas.openxmlformats.org/officeDocument/2006/relationships/image" Target="../media/image103.png"/><Relationship Id="rId12" Type="http://schemas.openxmlformats.org/officeDocument/2006/relationships/image" Target="../media/image104.png"/><Relationship Id="rId13" Type="http://schemas.openxmlformats.org/officeDocument/2006/relationships/image" Target="../media/image105.png"/><Relationship Id="rId14" Type="http://schemas.openxmlformats.org/officeDocument/2006/relationships/image" Target="../media/image106.png"/><Relationship Id="rId15" Type="http://schemas.openxmlformats.org/officeDocument/2006/relationships/image" Target="../media/image107.png"/><Relationship Id="rId1" Type="http://schemas.openxmlformats.org/officeDocument/2006/relationships/image" Target="../media/image93.jpeg"/><Relationship Id="rId2" Type="http://schemas.openxmlformats.org/officeDocument/2006/relationships/image" Target="../media/image94.jpeg"/><Relationship Id="rId3" Type="http://schemas.openxmlformats.org/officeDocument/2006/relationships/image" Target="../media/image95.jpeg"/><Relationship Id="rId4" Type="http://schemas.openxmlformats.org/officeDocument/2006/relationships/image" Target="../media/image96.png"/><Relationship Id="rId5" Type="http://schemas.openxmlformats.org/officeDocument/2006/relationships/image" Target="../media/image97.png"/><Relationship Id="rId6" Type="http://schemas.openxmlformats.org/officeDocument/2006/relationships/image" Target="../media/image98.png"/><Relationship Id="rId7" Type="http://schemas.openxmlformats.org/officeDocument/2006/relationships/image" Target="../media/image99.png"/><Relationship Id="rId8" Type="http://schemas.openxmlformats.org/officeDocument/2006/relationships/image" Target="../media/image100.png"/><Relationship Id="rId9" Type="http://schemas.openxmlformats.org/officeDocument/2006/relationships/image" Target="../media/image101.png"/><Relationship Id="rId10" Type="http://schemas.openxmlformats.org/officeDocument/2006/relationships/image" Target="../media/image102.png"/></Relationships>
</file>

<file path=xl/drawings/_rels/drawing8.xml.rels><?xml version="1.0" encoding="UTF-8" standalone="yes"?>
<Relationships xmlns="http://schemas.openxmlformats.org/package/2006/relationships"><Relationship Id="rId11" Type="http://schemas.openxmlformats.org/officeDocument/2006/relationships/image" Target="../media/image118.png"/><Relationship Id="rId12" Type="http://schemas.openxmlformats.org/officeDocument/2006/relationships/image" Target="../media/image119.png"/><Relationship Id="rId13" Type="http://schemas.openxmlformats.org/officeDocument/2006/relationships/image" Target="../media/image120.png"/><Relationship Id="rId14" Type="http://schemas.openxmlformats.org/officeDocument/2006/relationships/image" Target="../media/image121.png"/><Relationship Id="rId15" Type="http://schemas.openxmlformats.org/officeDocument/2006/relationships/image" Target="../media/image122.png"/><Relationship Id="rId16" Type="http://schemas.openxmlformats.org/officeDocument/2006/relationships/image" Target="../media/image123.png"/><Relationship Id="rId1" Type="http://schemas.openxmlformats.org/officeDocument/2006/relationships/image" Target="../media/image108.jpeg"/><Relationship Id="rId2" Type="http://schemas.openxmlformats.org/officeDocument/2006/relationships/image" Target="../media/image109.jpeg"/><Relationship Id="rId3" Type="http://schemas.openxmlformats.org/officeDocument/2006/relationships/image" Target="../media/image110.jpeg"/><Relationship Id="rId4" Type="http://schemas.openxmlformats.org/officeDocument/2006/relationships/image" Target="../media/image111.png"/><Relationship Id="rId5" Type="http://schemas.openxmlformats.org/officeDocument/2006/relationships/image" Target="../media/image112.jpg"/><Relationship Id="rId6" Type="http://schemas.openxmlformats.org/officeDocument/2006/relationships/image" Target="../media/image113.jpeg"/><Relationship Id="rId7" Type="http://schemas.openxmlformats.org/officeDocument/2006/relationships/image" Target="../media/image114.jpg"/><Relationship Id="rId8" Type="http://schemas.openxmlformats.org/officeDocument/2006/relationships/image" Target="../media/image115.png"/><Relationship Id="rId9" Type="http://schemas.openxmlformats.org/officeDocument/2006/relationships/image" Target="../media/image116.jpg"/><Relationship Id="rId10" Type="http://schemas.openxmlformats.org/officeDocument/2006/relationships/image" Target="../media/image11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png"/><Relationship Id="rId2" Type="http://schemas.openxmlformats.org/officeDocument/2006/relationships/image" Target="../media/image122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.jpeg"/><Relationship Id="rId4" Type="http://schemas.openxmlformats.org/officeDocument/2006/relationships/image" Target="../media/image128.JPG"/><Relationship Id="rId5" Type="http://schemas.openxmlformats.org/officeDocument/2006/relationships/image" Target="../media/image129.jpg"/><Relationship Id="rId6" Type="http://schemas.openxmlformats.org/officeDocument/2006/relationships/image" Target="../media/image130.png"/><Relationship Id="rId1" Type="http://schemas.openxmlformats.org/officeDocument/2006/relationships/image" Target="../media/image125.jpeg"/><Relationship Id="rId2" Type="http://schemas.openxmlformats.org/officeDocument/2006/relationships/image" Target="../media/image126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1581150</xdr:colOff>
      <xdr:row>0</xdr:row>
      <xdr:rowOff>628650</xdr:rowOff>
    </xdr:to>
    <xdr:grpSp>
      <xdr:nvGrpSpPr>
        <xdr:cNvPr id="48822" name="Group 1"/>
        <xdr:cNvGrpSpPr>
          <a:grpSpLocks/>
        </xdr:cNvGrpSpPr>
      </xdr:nvGrpSpPr>
      <xdr:grpSpPr bwMode="auto">
        <a:xfrm>
          <a:off x="0" y="0"/>
          <a:ext cx="1581150" cy="628650"/>
          <a:chOff x="108723675" y="109482600"/>
          <a:chExt cx="1170000" cy="474273"/>
        </a:xfrm>
      </xdr:grpSpPr>
      <xdr:pic>
        <xdr:nvPicPr>
          <xdr:cNvPr id="48823" name="Picture 2" descr="2999"/>
          <xdr:cNvPicPr>
            <a:picLocks noChangeAspect="1" noChangeArrowheads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08723675" y="109482600"/>
            <a:ext cx="652125" cy="474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 algn="in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7" name="Text Box 3"/>
          <xdr:cNvSpPr txBox="1">
            <a:spLocks noChangeArrowheads="1"/>
          </xdr:cNvSpPr>
        </xdr:nvSpPr>
        <xdr:spPr bwMode="auto">
          <a:xfrm>
            <a:off x="109245241" y="109576017"/>
            <a:ext cx="648434" cy="323368"/>
          </a:xfrm>
          <a:prstGeom prst="rect">
            <a:avLst/>
          </a:prstGeom>
          <a:noFill/>
          <a:ln w="9525" algn="in">
            <a:noFill/>
            <a:miter lim="800000"/>
            <a:headEnd/>
            <a:tailEnd/>
          </a:ln>
          <a:effectLst/>
        </xdr:spPr>
        <xdr:txBody>
          <a:bodyPr vertOverflow="clip" wrap="square" lIns="36576" tIns="36576" rIns="36576" bIns="36576" anchor="t" upright="1"/>
          <a:lstStyle/>
          <a:p>
            <a:pPr algn="l" rtl="1">
              <a:defRPr sz="1000"/>
            </a:pPr>
            <a:r>
              <a:rPr lang="en-US" sz="1600" b="0" i="0" strike="noStrike">
                <a:solidFill>
                  <a:srgbClr val="000000"/>
                </a:solidFill>
                <a:latin typeface="Broadway"/>
              </a:rPr>
              <a:t>ELCO</a:t>
            </a:r>
            <a:endParaRPr lang="en-US" sz="16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  <a:p>
            <a:pPr algn="l" rtl="1">
              <a:defRPr sz="1000"/>
            </a:pPr>
            <a:endParaRPr lang="en-US" sz="16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53975</xdr:colOff>
      <xdr:row>267</xdr:row>
      <xdr:rowOff>12700</xdr:rowOff>
    </xdr:from>
    <xdr:to>
      <xdr:col>4</xdr:col>
      <xdr:colOff>958850</xdr:colOff>
      <xdr:row>269</xdr:row>
      <xdr:rowOff>53975</xdr:rowOff>
    </xdr:to>
    <xdr:pic>
      <xdr:nvPicPr>
        <xdr:cNvPr id="87358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0375" y="57937400"/>
          <a:ext cx="904875" cy="892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274</xdr:row>
      <xdr:rowOff>95250</xdr:rowOff>
    </xdr:from>
    <xdr:to>
      <xdr:col>0</xdr:col>
      <xdr:colOff>800100</xdr:colOff>
      <xdr:row>275</xdr:row>
      <xdr:rowOff>593725</xdr:rowOff>
    </xdr:to>
    <xdr:pic>
      <xdr:nvPicPr>
        <xdr:cNvPr id="87360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5324950"/>
          <a:ext cx="6858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257</xdr:row>
      <xdr:rowOff>38100</xdr:rowOff>
    </xdr:from>
    <xdr:to>
      <xdr:col>0</xdr:col>
      <xdr:colOff>990600</xdr:colOff>
      <xdr:row>260</xdr:row>
      <xdr:rowOff>12700</xdr:rowOff>
    </xdr:to>
    <xdr:pic>
      <xdr:nvPicPr>
        <xdr:cNvPr id="87383" name="Рисунок 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79419450"/>
          <a:ext cx="914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82550</xdr:colOff>
      <xdr:row>164</xdr:row>
      <xdr:rowOff>114300</xdr:rowOff>
    </xdr:from>
    <xdr:to>
      <xdr:col>0</xdr:col>
      <xdr:colOff>996950</xdr:colOff>
      <xdr:row>167</xdr:row>
      <xdr:rowOff>171450</xdr:rowOff>
    </xdr:to>
    <xdr:pic>
      <xdr:nvPicPr>
        <xdr:cNvPr id="87389" name="Рисунок 10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50" y="33096200"/>
          <a:ext cx="9144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</xdr:colOff>
      <xdr:row>239</xdr:row>
      <xdr:rowOff>38100</xdr:rowOff>
    </xdr:from>
    <xdr:to>
      <xdr:col>0</xdr:col>
      <xdr:colOff>1000125</xdr:colOff>
      <xdr:row>241</xdr:row>
      <xdr:rowOff>161925</xdr:rowOff>
    </xdr:to>
    <xdr:pic>
      <xdr:nvPicPr>
        <xdr:cNvPr id="87399" name="Рисунок 2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50761900"/>
          <a:ext cx="91440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175</xdr:row>
      <xdr:rowOff>47625</xdr:rowOff>
    </xdr:from>
    <xdr:to>
      <xdr:col>0</xdr:col>
      <xdr:colOff>1009650</xdr:colOff>
      <xdr:row>178</xdr:row>
      <xdr:rowOff>69850</xdr:rowOff>
    </xdr:to>
    <xdr:pic>
      <xdr:nvPicPr>
        <xdr:cNvPr id="87401" name="Рисунок 22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50730150"/>
          <a:ext cx="914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209550</xdr:colOff>
      <xdr:row>182</xdr:row>
      <xdr:rowOff>66675</xdr:rowOff>
    </xdr:from>
    <xdr:to>
      <xdr:col>0</xdr:col>
      <xdr:colOff>819150</xdr:colOff>
      <xdr:row>183</xdr:row>
      <xdr:rowOff>488950</xdr:rowOff>
    </xdr:to>
    <xdr:pic>
      <xdr:nvPicPr>
        <xdr:cNvPr id="87403" name="Рисунок 2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53435250"/>
          <a:ext cx="6096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164</xdr:row>
      <xdr:rowOff>171450</xdr:rowOff>
    </xdr:from>
    <xdr:to>
      <xdr:col>4</xdr:col>
      <xdr:colOff>962025</xdr:colOff>
      <xdr:row>167</xdr:row>
      <xdr:rowOff>73025</xdr:rowOff>
    </xdr:to>
    <xdr:pic>
      <xdr:nvPicPr>
        <xdr:cNvPr id="87407" name="Рисунок 28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50673000"/>
          <a:ext cx="8667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250</xdr:row>
      <xdr:rowOff>95250</xdr:rowOff>
    </xdr:from>
    <xdr:to>
      <xdr:col>0</xdr:col>
      <xdr:colOff>1000125</xdr:colOff>
      <xdr:row>254</xdr:row>
      <xdr:rowOff>9525</xdr:rowOff>
    </xdr:to>
    <xdr:pic>
      <xdr:nvPicPr>
        <xdr:cNvPr id="87411" name="Рисунок 1633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77276325"/>
          <a:ext cx="9239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267</xdr:row>
      <xdr:rowOff>104775</xdr:rowOff>
    </xdr:from>
    <xdr:to>
      <xdr:col>0</xdr:col>
      <xdr:colOff>990600</xdr:colOff>
      <xdr:row>268</xdr:row>
      <xdr:rowOff>641350</xdr:rowOff>
    </xdr:to>
    <xdr:pic>
      <xdr:nvPicPr>
        <xdr:cNvPr id="87412" name="Рисунок 1634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82743675"/>
          <a:ext cx="98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283</xdr:row>
      <xdr:rowOff>142875</xdr:rowOff>
    </xdr:from>
    <xdr:to>
      <xdr:col>4</xdr:col>
      <xdr:colOff>914400</xdr:colOff>
      <xdr:row>286</xdr:row>
      <xdr:rowOff>117475</xdr:rowOff>
    </xdr:to>
    <xdr:pic>
      <xdr:nvPicPr>
        <xdr:cNvPr id="87413" name="Рисунок 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" y="88544400"/>
          <a:ext cx="8001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182</xdr:row>
      <xdr:rowOff>209550</xdr:rowOff>
    </xdr:from>
    <xdr:to>
      <xdr:col>4</xdr:col>
      <xdr:colOff>990600</xdr:colOff>
      <xdr:row>184</xdr:row>
      <xdr:rowOff>123825</xdr:rowOff>
    </xdr:to>
    <xdr:pic>
      <xdr:nvPicPr>
        <xdr:cNvPr id="87420" name="Рисунок 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4300" y="53578125"/>
          <a:ext cx="9144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275</xdr:row>
      <xdr:rowOff>57150</xdr:rowOff>
    </xdr:from>
    <xdr:to>
      <xdr:col>4</xdr:col>
      <xdr:colOff>1028700</xdr:colOff>
      <xdr:row>277</xdr:row>
      <xdr:rowOff>76200</xdr:rowOff>
    </xdr:to>
    <xdr:pic>
      <xdr:nvPicPr>
        <xdr:cNvPr id="87423" name="Рисунок 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85572600"/>
          <a:ext cx="9048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304</xdr:row>
      <xdr:rowOff>152400</xdr:rowOff>
    </xdr:from>
    <xdr:to>
      <xdr:col>4</xdr:col>
      <xdr:colOff>942975</xdr:colOff>
      <xdr:row>307</xdr:row>
      <xdr:rowOff>161925</xdr:rowOff>
    </xdr:to>
    <xdr:pic>
      <xdr:nvPicPr>
        <xdr:cNvPr id="87424" name="Рисунок 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0975" y="95430975"/>
          <a:ext cx="8001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310</xdr:row>
      <xdr:rowOff>44450</xdr:rowOff>
    </xdr:from>
    <xdr:to>
      <xdr:col>0</xdr:col>
      <xdr:colOff>1009650</xdr:colOff>
      <xdr:row>313</xdr:row>
      <xdr:rowOff>60325</xdr:rowOff>
    </xdr:to>
    <xdr:pic>
      <xdr:nvPicPr>
        <xdr:cNvPr id="87425" name="Рисунок 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68065650"/>
          <a:ext cx="914400" cy="81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257</xdr:row>
      <xdr:rowOff>200025</xdr:rowOff>
    </xdr:from>
    <xdr:to>
      <xdr:col>4</xdr:col>
      <xdr:colOff>904875</xdr:colOff>
      <xdr:row>260</xdr:row>
      <xdr:rowOff>142875</xdr:rowOff>
    </xdr:to>
    <xdr:pic>
      <xdr:nvPicPr>
        <xdr:cNvPr id="87427" name="Рисунок 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75" y="79581375"/>
          <a:ext cx="8001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22225</xdr:colOff>
      <xdr:row>245</xdr:row>
      <xdr:rowOff>60325</xdr:rowOff>
    </xdr:from>
    <xdr:to>
      <xdr:col>0</xdr:col>
      <xdr:colOff>993775</xdr:colOff>
      <xdr:row>245</xdr:row>
      <xdr:rowOff>771525</xdr:rowOff>
    </xdr:to>
    <xdr:pic>
      <xdr:nvPicPr>
        <xdr:cNvPr id="87428" name="Рисунок 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" y="52295425"/>
          <a:ext cx="9715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191</xdr:row>
      <xdr:rowOff>104775</xdr:rowOff>
    </xdr:from>
    <xdr:to>
      <xdr:col>0</xdr:col>
      <xdr:colOff>1000125</xdr:colOff>
      <xdr:row>192</xdr:row>
      <xdr:rowOff>438150</xdr:rowOff>
    </xdr:to>
    <xdr:pic>
      <xdr:nvPicPr>
        <xdr:cNvPr id="87430" name="Рисунок 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6159400"/>
          <a:ext cx="9239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193</xdr:row>
      <xdr:rowOff>0</xdr:rowOff>
    </xdr:from>
    <xdr:to>
      <xdr:col>0</xdr:col>
      <xdr:colOff>1000125</xdr:colOff>
      <xdr:row>197</xdr:row>
      <xdr:rowOff>98425</xdr:rowOff>
    </xdr:to>
    <xdr:pic>
      <xdr:nvPicPr>
        <xdr:cNvPr id="87431" name="Рисунок 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57254775"/>
          <a:ext cx="9334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191</xdr:row>
      <xdr:rowOff>200025</xdr:rowOff>
    </xdr:from>
    <xdr:to>
      <xdr:col>4</xdr:col>
      <xdr:colOff>962025</xdr:colOff>
      <xdr:row>192</xdr:row>
      <xdr:rowOff>793750</xdr:rowOff>
    </xdr:to>
    <xdr:pic>
      <xdr:nvPicPr>
        <xdr:cNvPr id="87436" name="Рисунок 9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4300" y="56254650"/>
          <a:ext cx="8858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193</xdr:row>
      <xdr:rowOff>180975</xdr:rowOff>
    </xdr:from>
    <xdr:to>
      <xdr:col>4</xdr:col>
      <xdr:colOff>942975</xdr:colOff>
      <xdr:row>198</xdr:row>
      <xdr:rowOff>9525</xdr:rowOff>
    </xdr:to>
    <xdr:pic>
      <xdr:nvPicPr>
        <xdr:cNvPr id="87437" name="Рисунок 9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4775" y="57959625"/>
          <a:ext cx="8763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200</xdr:row>
      <xdr:rowOff>171450</xdr:rowOff>
    </xdr:from>
    <xdr:to>
      <xdr:col>0</xdr:col>
      <xdr:colOff>1009650</xdr:colOff>
      <xdr:row>202</xdr:row>
      <xdr:rowOff>146050</xdr:rowOff>
    </xdr:to>
    <xdr:pic>
      <xdr:nvPicPr>
        <xdr:cNvPr id="87438" name="Рисунок 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59416950"/>
          <a:ext cx="9429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101600</xdr:colOff>
      <xdr:row>3</xdr:row>
      <xdr:rowOff>101600</xdr:rowOff>
    </xdr:from>
    <xdr:to>
      <xdr:col>0</xdr:col>
      <xdr:colOff>1006475</xdr:colOff>
      <xdr:row>5</xdr:row>
      <xdr:rowOff>165100</xdr:rowOff>
    </xdr:to>
    <xdr:sp macro="" textlink="">
      <xdr:nvSpPr>
        <xdr:cNvPr id="49" name="Пятно 1 48"/>
        <xdr:cNvSpPr/>
      </xdr:nvSpPr>
      <xdr:spPr>
        <a:xfrm>
          <a:off x="101600" y="1790700"/>
          <a:ext cx="904875" cy="685800"/>
        </a:xfrm>
        <a:prstGeom prst="irregularSeal1">
          <a:avLst/>
        </a:prstGeom>
        <a:ln>
          <a:solidFill>
            <a:srgbClr val="FF0000"/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 b="1" cap="all" spc="0">
              <a:ln w="9000" cmpd="sng">
                <a:solidFill>
                  <a:srgbClr val="FF0000"/>
                </a:solidFill>
                <a:prstDash val="solid"/>
              </a:ln>
              <a:solidFill>
                <a:srgbClr val="FF0000"/>
              </a:solidFill>
              <a:effectLst>
                <a:reflection blurRad="12700" stA="28000" endPos="45000" dist="1000" dir="5400000" sy="-100000" algn="bl" rotWithShape="0"/>
              </a:effectLst>
            </a:rPr>
            <a:t>New</a:t>
          </a:r>
          <a:endParaRPr lang="ru-RU" sz="1100" b="1" cap="all" spc="0">
            <a:ln w="9000" cmpd="sng">
              <a:solidFill>
                <a:srgbClr val="FF0000"/>
              </a:solidFill>
              <a:prstDash val="solid"/>
            </a:ln>
            <a:solidFill>
              <a:srgbClr val="FF0000"/>
            </a:soli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4</xdr:col>
      <xdr:colOff>152400</xdr:colOff>
      <xdr:row>4</xdr:row>
      <xdr:rowOff>101600</xdr:rowOff>
    </xdr:from>
    <xdr:to>
      <xdr:col>4</xdr:col>
      <xdr:colOff>1057275</xdr:colOff>
      <xdr:row>7</xdr:row>
      <xdr:rowOff>177800</xdr:rowOff>
    </xdr:to>
    <xdr:sp macro="" textlink="">
      <xdr:nvSpPr>
        <xdr:cNvPr id="50" name="Пятно 1 49"/>
        <xdr:cNvSpPr/>
      </xdr:nvSpPr>
      <xdr:spPr>
        <a:xfrm>
          <a:off x="4368800" y="2209800"/>
          <a:ext cx="904875" cy="685800"/>
        </a:xfrm>
        <a:prstGeom prst="irregularSeal1">
          <a:avLst/>
        </a:prstGeom>
        <a:ln>
          <a:solidFill>
            <a:srgbClr val="FF0000"/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 b="1" cap="all" spc="0">
              <a:ln w="9000" cmpd="sng">
                <a:solidFill>
                  <a:srgbClr val="FF0000"/>
                </a:solidFill>
                <a:prstDash val="solid"/>
              </a:ln>
              <a:solidFill>
                <a:srgbClr val="FF0000"/>
              </a:solidFill>
              <a:effectLst>
                <a:reflection blurRad="12700" stA="28000" endPos="45000" dist="1000" dir="5400000" sy="-100000" algn="bl" rotWithShape="0"/>
              </a:effectLst>
            </a:rPr>
            <a:t>New</a:t>
          </a:r>
          <a:endParaRPr lang="ru-RU" sz="1100" b="1" cap="all" spc="0">
            <a:ln w="9000" cmpd="sng">
              <a:solidFill>
                <a:srgbClr val="FF0000"/>
              </a:solidFill>
              <a:prstDash val="solid"/>
            </a:ln>
            <a:solidFill>
              <a:srgbClr val="FF0000"/>
            </a:soli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0</xdr:col>
      <xdr:colOff>139700</xdr:colOff>
      <xdr:row>14</xdr:row>
      <xdr:rowOff>38100</xdr:rowOff>
    </xdr:from>
    <xdr:to>
      <xdr:col>0</xdr:col>
      <xdr:colOff>1044575</xdr:colOff>
      <xdr:row>17</xdr:row>
      <xdr:rowOff>114300</xdr:rowOff>
    </xdr:to>
    <xdr:sp macro="" textlink="">
      <xdr:nvSpPr>
        <xdr:cNvPr id="51" name="Пятно 1 50"/>
        <xdr:cNvSpPr/>
      </xdr:nvSpPr>
      <xdr:spPr>
        <a:xfrm>
          <a:off x="139700" y="4330700"/>
          <a:ext cx="904875" cy="685800"/>
        </a:xfrm>
        <a:prstGeom prst="irregularSeal1">
          <a:avLst/>
        </a:prstGeom>
        <a:ln>
          <a:solidFill>
            <a:srgbClr val="FF0000"/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 b="1" cap="all" spc="0">
              <a:ln w="9000" cmpd="sng">
                <a:solidFill>
                  <a:srgbClr val="FF0000"/>
                </a:solidFill>
                <a:prstDash val="solid"/>
              </a:ln>
              <a:solidFill>
                <a:srgbClr val="FF0000"/>
              </a:solidFill>
              <a:effectLst>
                <a:reflection blurRad="12700" stA="28000" endPos="45000" dist="1000" dir="5400000" sy="-100000" algn="bl" rotWithShape="0"/>
              </a:effectLst>
            </a:rPr>
            <a:t>New</a:t>
          </a:r>
          <a:endParaRPr lang="ru-RU" sz="1100" b="1" cap="all" spc="0">
            <a:ln w="9000" cmpd="sng">
              <a:solidFill>
                <a:srgbClr val="FF0000"/>
              </a:solidFill>
              <a:prstDash val="solid"/>
            </a:ln>
            <a:solidFill>
              <a:srgbClr val="FF0000"/>
            </a:soli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4</xdr:col>
      <xdr:colOff>50800</xdr:colOff>
      <xdr:row>13</xdr:row>
      <xdr:rowOff>304800</xdr:rowOff>
    </xdr:from>
    <xdr:to>
      <xdr:col>4</xdr:col>
      <xdr:colOff>955675</xdr:colOff>
      <xdr:row>17</xdr:row>
      <xdr:rowOff>25400</xdr:rowOff>
    </xdr:to>
    <xdr:sp macro="" textlink="">
      <xdr:nvSpPr>
        <xdr:cNvPr id="52" name="Пятно 1 51"/>
        <xdr:cNvSpPr/>
      </xdr:nvSpPr>
      <xdr:spPr>
        <a:xfrm>
          <a:off x="4267200" y="4241800"/>
          <a:ext cx="904875" cy="685800"/>
        </a:xfrm>
        <a:prstGeom prst="irregularSeal1">
          <a:avLst/>
        </a:prstGeom>
        <a:ln>
          <a:solidFill>
            <a:srgbClr val="FF0000"/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 b="1" cap="all" spc="0">
              <a:ln w="9000" cmpd="sng">
                <a:solidFill>
                  <a:srgbClr val="FF0000"/>
                </a:solidFill>
                <a:prstDash val="solid"/>
              </a:ln>
              <a:solidFill>
                <a:srgbClr val="FF0000"/>
              </a:solidFill>
              <a:effectLst>
                <a:reflection blurRad="12700" stA="28000" endPos="45000" dist="1000" dir="5400000" sy="-100000" algn="bl" rotWithShape="0"/>
              </a:effectLst>
            </a:rPr>
            <a:t>New</a:t>
          </a:r>
          <a:endParaRPr lang="ru-RU" sz="1100" b="1" cap="all" spc="0">
            <a:ln w="9000" cmpd="sng">
              <a:solidFill>
                <a:srgbClr val="FF0000"/>
              </a:solidFill>
              <a:prstDash val="solid"/>
            </a:ln>
            <a:solidFill>
              <a:srgbClr val="FF0000"/>
            </a:soli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187325</xdr:colOff>
      <xdr:row>238</xdr:row>
      <xdr:rowOff>88900</xdr:rowOff>
    </xdr:from>
    <xdr:to>
      <xdr:col>4</xdr:col>
      <xdr:colOff>968375</xdr:colOff>
      <xdr:row>239</xdr:row>
      <xdr:rowOff>434975</xdr:rowOff>
    </xdr:to>
    <xdr:pic>
      <xdr:nvPicPr>
        <xdr:cNvPr id="8703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4925" y="47739300"/>
          <a:ext cx="781050" cy="76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240</xdr:row>
      <xdr:rowOff>0</xdr:rowOff>
    </xdr:from>
    <xdr:to>
      <xdr:col>4</xdr:col>
      <xdr:colOff>990600</xdr:colOff>
      <xdr:row>243</xdr:row>
      <xdr:rowOff>117475</xdr:rowOff>
    </xdr:to>
    <xdr:pic>
      <xdr:nvPicPr>
        <xdr:cNvPr id="8703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9050" y="48768000"/>
          <a:ext cx="8191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238</xdr:row>
      <xdr:rowOff>47625</xdr:rowOff>
    </xdr:from>
    <xdr:to>
      <xdr:col>0</xdr:col>
      <xdr:colOff>781050</xdr:colOff>
      <xdr:row>239</xdr:row>
      <xdr:rowOff>336550</xdr:rowOff>
    </xdr:to>
    <xdr:pic>
      <xdr:nvPicPr>
        <xdr:cNvPr id="87035" name="Рисунок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53930550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239</xdr:row>
      <xdr:rowOff>419100</xdr:rowOff>
    </xdr:from>
    <xdr:to>
      <xdr:col>0</xdr:col>
      <xdr:colOff>762000</xdr:colOff>
      <xdr:row>241</xdr:row>
      <xdr:rowOff>149225</xdr:rowOff>
    </xdr:to>
    <xdr:pic>
      <xdr:nvPicPr>
        <xdr:cNvPr id="87036" name="Рисунок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54597300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251</xdr:row>
      <xdr:rowOff>85725</xdr:rowOff>
    </xdr:from>
    <xdr:to>
      <xdr:col>4</xdr:col>
      <xdr:colOff>866775</xdr:colOff>
      <xdr:row>252</xdr:row>
      <xdr:rowOff>469900</xdr:rowOff>
    </xdr:to>
    <xdr:pic>
      <xdr:nvPicPr>
        <xdr:cNvPr id="87038" name="Рисунок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5783580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230</xdr:row>
      <xdr:rowOff>76200</xdr:rowOff>
    </xdr:from>
    <xdr:to>
      <xdr:col>0</xdr:col>
      <xdr:colOff>781050</xdr:colOff>
      <xdr:row>231</xdr:row>
      <xdr:rowOff>393700</xdr:rowOff>
    </xdr:to>
    <xdr:pic>
      <xdr:nvPicPr>
        <xdr:cNvPr id="88070" name="Рисунок 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0606325"/>
          <a:ext cx="7524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232</xdr:row>
      <xdr:rowOff>165100</xdr:rowOff>
    </xdr:from>
    <xdr:to>
      <xdr:col>0</xdr:col>
      <xdr:colOff>857250</xdr:colOff>
      <xdr:row>236</xdr:row>
      <xdr:rowOff>22225</xdr:rowOff>
    </xdr:to>
    <xdr:pic>
      <xdr:nvPicPr>
        <xdr:cNvPr id="88071" name="Рисунок 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46609000"/>
          <a:ext cx="7334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230</xdr:row>
      <xdr:rowOff>101600</xdr:rowOff>
    </xdr:from>
    <xdr:to>
      <xdr:col>4</xdr:col>
      <xdr:colOff>1025525</xdr:colOff>
      <xdr:row>232</xdr:row>
      <xdr:rowOff>0</xdr:rowOff>
    </xdr:to>
    <xdr:pic>
      <xdr:nvPicPr>
        <xdr:cNvPr id="88072" name="Рисунок 7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0650" y="45707300"/>
          <a:ext cx="752475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259</xdr:row>
      <xdr:rowOff>95250</xdr:rowOff>
    </xdr:from>
    <xdr:to>
      <xdr:col>0</xdr:col>
      <xdr:colOff>771525</xdr:colOff>
      <xdr:row>260</xdr:row>
      <xdr:rowOff>381000</xdr:rowOff>
    </xdr:to>
    <xdr:pic>
      <xdr:nvPicPr>
        <xdr:cNvPr id="88074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60617100"/>
          <a:ext cx="7143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259</xdr:row>
      <xdr:rowOff>295275</xdr:rowOff>
    </xdr:from>
    <xdr:to>
      <xdr:col>4</xdr:col>
      <xdr:colOff>847725</xdr:colOff>
      <xdr:row>260</xdr:row>
      <xdr:rowOff>666750</xdr:rowOff>
    </xdr:to>
    <xdr:pic>
      <xdr:nvPicPr>
        <xdr:cNvPr id="88077" name="Рисунок 1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60817125"/>
          <a:ext cx="8096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187325</xdr:colOff>
      <xdr:row>217</xdr:row>
      <xdr:rowOff>285750</xdr:rowOff>
    </xdr:from>
    <xdr:to>
      <xdr:col>0</xdr:col>
      <xdr:colOff>863600</xdr:colOff>
      <xdr:row>218</xdr:row>
      <xdr:rowOff>533400</xdr:rowOff>
    </xdr:to>
    <xdr:pic>
      <xdr:nvPicPr>
        <xdr:cNvPr id="88082" name="Рисунок 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5" y="42119550"/>
          <a:ext cx="6762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212725</xdr:colOff>
      <xdr:row>219</xdr:row>
      <xdr:rowOff>0</xdr:rowOff>
    </xdr:from>
    <xdr:to>
      <xdr:col>0</xdr:col>
      <xdr:colOff>936625</xdr:colOff>
      <xdr:row>221</xdr:row>
      <xdr:rowOff>168275</xdr:rowOff>
    </xdr:to>
    <xdr:pic>
      <xdr:nvPicPr>
        <xdr:cNvPr id="88083" name="Рисунок 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725" y="43135550"/>
          <a:ext cx="7239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224</xdr:row>
      <xdr:rowOff>85725</xdr:rowOff>
    </xdr:from>
    <xdr:to>
      <xdr:col>4</xdr:col>
      <xdr:colOff>866775</xdr:colOff>
      <xdr:row>225</xdr:row>
      <xdr:rowOff>479425</xdr:rowOff>
    </xdr:to>
    <xdr:pic>
      <xdr:nvPicPr>
        <xdr:cNvPr id="88084" name="Рисунок 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4420552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82549</xdr:colOff>
      <xdr:row>12</xdr:row>
      <xdr:rowOff>311150</xdr:rowOff>
    </xdr:from>
    <xdr:to>
      <xdr:col>4</xdr:col>
      <xdr:colOff>1233570</xdr:colOff>
      <xdr:row>13</xdr:row>
      <xdr:rowOff>673100</xdr:rowOff>
    </xdr:to>
    <xdr:pic>
      <xdr:nvPicPr>
        <xdr:cNvPr id="88091" name="Рисунок 1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149" y="5708650"/>
          <a:ext cx="1151021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206375</xdr:colOff>
      <xdr:row>311</xdr:row>
      <xdr:rowOff>152400</xdr:rowOff>
    </xdr:from>
    <xdr:to>
      <xdr:col>4</xdr:col>
      <xdr:colOff>1035050</xdr:colOff>
      <xdr:row>312</xdr:row>
      <xdr:rowOff>431800</xdr:rowOff>
    </xdr:to>
    <xdr:pic>
      <xdr:nvPicPr>
        <xdr:cNvPr id="88093" name="Рисунок 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3975" y="87198200"/>
          <a:ext cx="828675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305</xdr:row>
      <xdr:rowOff>0</xdr:rowOff>
    </xdr:from>
    <xdr:to>
      <xdr:col>4</xdr:col>
      <xdr:colOff>876300</xdr:colOff>
      <xdr:row>307</xdr:row>
      <xdr:rowOff>158750</xdr:rowOff>
    </xdr:to>
    <xdr:pic>
      <xdr:nvPicPr>
        <xdr:cNvPr id="88096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375" y="76838175"/>
          <a:ext cx="7905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</xdr:colOff>
      <xdr:row>305</xdr:row>
      <xdr:rowOff>0</xdr:rowOff>
    </xdr:from>
    <xdr:to>
      <xdr:col>0</xdr:col>
      <xdr:colOff>742950</xdr:colOff>
      <xdr:row>308</xdr:row>
      <xdr:rowOff>12700</xdr:rowOff>
    </xdr:to>
    <xdr:pic>
      <xdr:nvPicPr>
        <xdr:cNvPr id="88098" name="Рисунок 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76990575"/>
          <a:ext cx="6572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298</xdr:row>
      <xdr:rowOff>0</xdr:rowOff>
    </xdr:from>
    <xdr:to>
      <xdr:col>4</xdr:col>
      <xdr:colOff>819150</xdr:colOff>
      <xdr:row>301</xdr:row>
      <xdr:rowOff>82550</xdr:rowOff>
    </xdr:to>
    <xdr:pic>
      <xdr:nvPicPr>
        <xdr:cNvPr id="88100" name="Рисунок 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1425" y="74314050"/>
          <a:ext cx="7143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168275</xdr:colOff>
      <xdr:row>377</xdr:row>
      <xdr:rowOff>101600</xdr:rowOff>
    </xdr:from>
    <xdr:to>
      <xdr:col>0</xdr:col>
      <xdr:colOff>930275</xdr:colOff>
      <xdr:row>380</xdr:row>
      <xdr:rowOff>50800</xdr:rowOff>
    </xdr:to>
    <xdr:pic>
      <xdr:nvPicPr>
        <xdr:cNvPr id="88101" name="Рисунок 1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75" y="94640400"/>
          <a:ext cx="7620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180974</xdr:colOff>
      <xdr:row>341</xdr:row>
      <xdr:rowOff>38100</xdr:rowOff>
    </xdr:from>
    <xdr:to>
      <xdr:col>4</xdr:col>
      <xdr:colOff>1162533</xdr:colOff>
      <xdr:row>345</xdr:row>
      <xdr:rowOff>12700</xdr:rowOff>
    </xdr:to>
    <xdr:pic>
      <xdr:nvPicPr>
        <xdr:cNvPr id="88105" name="Рисунок 5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4" y="75692000"/>
          <a:ext cx="981559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219</xdr:row>
      <xdr:rowOff>0</xdr:rowOff>
    </xdr:from>
    <xdr:to>
      <xdr:col>4</xdr:col>
      <xdr:colOff>819150</xdr:colOff>
      <xdr:row>222</xdr:row>
      <xdr:rowOff>82550</xdr:rowOff>
    </xdr:to>
    <xdr:pic>
      <xdr:nvPicPr>
        <xdr:cNvPr id="88110" name="Рисунок 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0" y="427672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199</xdr:row>
      <xdr:rowOff>0</xdr:rowOff>
    </xdr:from>
    <xdr:to>
      <xdr:col>0</xdr:col>
      <xdr:colOff>1095375</xdr:colOff>
      <xdr:row>203</xdr:row>
      <xdr:rowOff>171450</xdr:rowOff>
    </xdr:to>
    <xdr:pic>
      <xdr:nvPicPr>
        <xdr:cNvPr id="88116" name="Рисунок 5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5747325"/>
          <a:ext cx="10477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266</xdr:row>
      <xdr:rowOff>257175</xdr:rowOff>
    </xdr:from>
    <xdr:to>
      <xdr:col>4</xdr:col>
      <xdr:colOff>828675</xdr:colOff>
      <xdr:row>267</xdr:row>
      <xdr:rowOff>514350</xdr:rowOff>
    </xdr:to>
    <xdr:pic>
      <xdr:nvPicPr>
        <xdr:cNvPr id="88117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0" y="63388875"/>
          <a:ext cx="7715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58</xdr:row>
      <xdr:rowOff>152400</xdr:rowOff>
    </xdr:from>
    <xdr:to>
      <xdr:col>0</xdr:col>
      <xdr:colOff>1009650</xdr:colOff>
      <xdr:row>60</xdr:row>
      <xdr:rowOff>3175</xdr:rowOff>
    </xdr:to>
    <xdr:pic>
      <xdr:nvPicPr>
        <xdr:cNvPr id="88126" name="Рисунок 1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22440900"/>
          <a:ext cx="9429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400</xdr:row>
      <xdr:rowOff>123825</xdr:rowOff>
    </xdr:from>
    <xdr:to>
      <xdr:col>0</xdr:col>
      <xdr:colOff>952500</xdr:colOff>
      <xdr:row>403</xdr:row>
      <xdr:rowOff>12700</xdr:rowOff>
    </xdr:to>
    <xdr:pic>
      <xdr:nvPicPr>
        <xdr:cNvPr id="88130" name="Рисунок 3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02489000"/>
          <a:ext cx="8477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133351</xdr:colOff>
      <xdr:row>362</xdr:row>
      <xdr:rowOff>209550</xdr:rowOff>
    </xdr:from>
    <xdr:to>
      <xdr:col>0</xdr:col>
      <xdr:colOff>1066801</xdr:colOff>
      <xdr:row>365</xdr:row>
      <xdr:rowOff>114300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1" y="98545650"/>
          <a:ext cx="933450" cy="933450"/>
        </a:xfrm>
        <a:prstGeom prst="rect">
          <a:avLst/>
        </a:prstGeom>
      </xdr:spPr>
    </xdr:pic>
    <xdr:clientData/>
  </xdr:twoCellAnchor>
  <xdr:twoCellAnchor editAs="oneCell">
    <xdr:from>
      <xdr:col>4</xdr:col>
      <xdr:colOff>73026</xdr:colOff>
      <xdr:row>333</xdr:row>
      <xdr:rowOff>282575</xdr:rowOff>
    </xdr:from>
    <xdr:to>
      <xdr:col>4</xdr:col>
      <xdr:colOff>1219200</xdr:colOff>
      <xdr:row>338</xdr:row>
      <xdr:rowOff>81294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626" y="78222475"/>
          <a:ext cx="1146174" cy="1119519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362</xdr:row>
      <xdr:rowOff>149225</xdr:rowOff>
    </xdr:from>
    <xdr:to>
      <xdr:col>4</xdr:col>
      <xdr:colOff>1172537</xdr:colOff>
      <xdr:row>365</xdr:row>
      <xdr:rowOff>12700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5875" y="99526725"/>
          <a:ext cx="1004262" cy="81597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28576</xdr:colOff>
      <xdr:row>400</xdr:row>
      <xdr:rowOff>161925</xdr:rowOff>
    </xdr:from>
    <xdr:to>
      <xdr:col>4</xdr:col>
      <xdr:colOff>866775</xdr:colOff>
      <xdr:row>403</xdr:row>
      <xdr:rowOff>41274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5226" y="108451650"/>
          <a:ext cx="838199" cy="838199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120</xdr:row>
      <xdr:rowOff>38100</xdr:rowOff>
    </xdr:from>
    <xdr:to>
      <xdr:col>4</xdr:col>
      <xdr:colOff>1038225</xdr:colOff>
      <xdr:row>121</xdr:row>
      <xdr:rowOff>57150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0" y="22771100"/>
          <a:ext cx="790575" cy="7683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119</xdr:row>
      <xdr:rowOff>342900</xdr:rowOff>
    </xdr:from>
    <xdr:to>
      <xdr:col>0</xdr:col>
      <xdr:colOff>933450</xdr:colOff>
      <xdr:row>120</xdr:row>
      <xdr:rowOff>723900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22682200"/>
          <a:ext cx="790575" cy="7747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416</xdr:row>
      <xdr:rowOff>0</xdr:rowOff>
    </xdr:from>
    <xdr:to>
      <xdr:col>0</xdr:col>
      <xdr:colOff>1009650</xdr:colOff>
      <xdr:row>419</xdr:row>
      <xdr:rowOff>174625</xdr:rowOff>
    </xdr:to>
    <xdr:pic>
      <xdr:nvPicPr>
        <xdr:cNvPr id="101" name="Рисунок 7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15503324"/>
          <a:ext cx="866775" cy="82232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416</xdr:row>
      <xdr:rowOff>0</xdr:rowOff>
    </xdr:from>
    <xdr:to>
      <xdr:col>4</xdr:col>
      <xdr:colOff>819150</xdr:colOff>
      <xdr:row>419</xdr:row>
      <xdr:rowOff>69850</xdr:rowOff>
    </xdr:to>
    <xdr:pic>
      <xdr:nvPicPr>
        <xdr:cNvPr id="102" name="Рисунок 1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115503324"/>
          <a:ext cx="752475" cy="71755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432</xdr:row>
      <xdr:rowOff>0</xdr:rowOff>
    </xdr:from>
    <xdr:to>
      <xdr:col>0</xdr:col>
      <xdr:colOff>1054100</xdr:colOff>
      <xdr:row>436</xdr:row>
      <xdr:rowOff>146101</xdr:rowOff>
    </xdr:to>
    <xdr:pic>
      <xdr:nvPicPr>
        <xdr:cNvPr id="6" name="Изображение 5" descr="J1.png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" y="114433298"/>
          <a:ext cx="1041400" cy="908101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453</xdr:row>
      <xdr:rowOff>114300</xdr:rowOff>
    </xdr:from>
    <xdr:to>
      <xdr:col>0</xdr:col>
      <xdr:colOff>1066800</xdr:colOff>
      <xdr:row>457</xdr:row>
      <xdr:rowOff>31801</xdr:rowOff>
    </xdr:to>
    <xdr:pic>
      <xdr:nvPicPr>
        <xdr:cNvPr id="105" name="Изображение 104" descr="J1.png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94830900"/>
          <a:ext cx="1041400" cy="908101"/>
        </a:xfrm>
        <a:prstGeom prst="rect">
          <a:avLst/>
        </a:prstGeom>
      </xdr:spPr>
    </xdr:pic>
    <xdr:clientData/>
  </xdr:twoCellAnchor>
  <xdr:twoCellAnchor editAs="oneCell">
    <xdr:from>
      <xdr:col>4</xdr:col>
      <xdr:colOff>279399</xdr:colOff>
      <xdr:row>453</xdr:row>
      <xdr:rowOff>101600</xdr:rowOff>
    </xdr:from>
    <xdr:to>
      <xdr:col>4</xdr:col>
      <xdr:colOff>1184794</xdr:colOff>
      <xdr:row>457</xdr:row>
      <xdr:rowOff>12700</xdr:rowOff>
    </xdr:to>
    <xdr:pic>
      <xdr:nvPicPr>
        <xdr:cNvPr id="8" name="Изображение 7" descr="Снимок экрана 2015-08-14 в 16.47.30.png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6999" y="94818200"/>
          <a:ext cx="905395" cy="901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445</xdr:row>
      <xdr:rowOff>215900</xdr:rowOff>
    </xdr:from>
    <xdr:to>
      <xdr:col>0</xdr:col>
      <xdr:colOff>893580</xdr:colOff>
      <xdr:row>449</xdr:row>
      <xdr:rowOff>76200</xdr:rowOff>
    </xdr:to>
    <xdr:pic>
      <xdr:nvPicPr>
        <xdr:cNvPr id="15" name="Изображение 14" descr="Снимок экрана 2015-08-14 в 17.12.24.png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245400"/>
          <a:ext cx="893580" cy="8509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266</xdr:row>
      <xdr:rowOff>393700</xdr:rowOff>
    </xdr:from>
    <xdr:to>
      <xdr:col>0</xdr:col>
      <xdr:colOff>1094598</xdr:colOff>
      <xdr:row>268</xdr:row>
      <xdr:rowOff>177800</xdr:rowOff>
    </xdr:to>
    <xdr:pic>
      <xdr:nvPicPr>
        <xdr:cNvPr id="17" name="Изображение 16" descr="Снимок экрана 2015-08-14 в 17.23.42.png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69303900"/>
          <a:ext cx="1056498" cy="901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408</xdr:row>
      <xdr:rowOff>17476</xdr:rowOff>
    </xdr:from>
    <xdr:to>
      <xdr:col>0</xdr:col>
      <xdr:colOff>1092200</xdr:colOff>
      <xdr:row>411</xdr:row>
      <xdr:rowOff>126999</xdr:rowOff>
    </xdr:to>
    <xdr:pic>
      <xdr:nvPicPr>
        <xdr:cNvPr id="23" name="Изображение 22" descr="Снимок экрана 2016-05-31 в 17.39.32.png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93514876"/>
          <a:ext cx="1054100" cy="947723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408</xdr:row>
      <xdr:rowOff>12700</xdr:rowOff>
    </xdr:from>
    <xdr:to>
      <xdr:col>4</xdr:col>
      <xdr:colOff>1195686</xdr:colOff>
      <xdr:row>411</xdr:row>
      <xdr:rowOff>165100</xdr:rowOff>
    </xdr:to>
    <xdr:pic>
      <xdr:nvPicPr>
        <xdr:cNvPr id="24" name="Изображение 23" descr="Снимок экрана 2016-05-31 в 17.40.52.png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7300" y="93510100"/>
          <a:ext cx="1055986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333</xdr:row>
      <xdr:rowOff>165100</xdr:rowOff>
    </xdr:from>
    <xdr:to>
      <xdr:col>0</xdr:col>
      <xdr:colOff>977900</xdr:colOff>
      <xdr:row>336</xdr:row>
      <xdr:rowOff>90166</xdr:rowOff>
    </xdr:to>
    <xdr:pic>
      <xdr:nvPicPr>
        <xdr:cNvPr id="26" name="Изображение 25" descr="Снимок экрана 2016-06-02 в 12.43.48.png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38100" y="78105000"/>
          <a:ext cx="939800" cy="86486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445</xdr:row>
      <xdr:rowOff>130900</xdr:rowOff>
    </xdr:from>
    <xdr:to>
      <xdr:col>4</xdr:col>
      <xdr:colOff>1206500</xdr:colOff>
      <xdr:row>449</xdr:row>
      <xdr:rowOff>139699</xdr:rowOff>
    </xdr:to>
    <xdr:pic>
      <xdr:nvPicPr>
        <xdr:cNvPr id="28" name="Изображение 27" descr="Снимок экрана 2016-06-02 в 12.58.03.png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1900" y="102988200"/>
          <a:ext cx="1092200" cy="999399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423</xdr:row>
      <xdr:rowOff>121528</xdr:rowOff>
    </xdr:from>
    <xdr:to>
      <xdr:col>4</xdr:col>
      <xdr:colOff>1265222</xdr:colOff>
      <xdr:row>425</xdr:row>
      <xdr:rowOff>88900</xdr:rowOff>
    </xdr:to>
    <xdr:pic>
      <xdr:nvPicPr>
        <xdr:cNvPr id="88064" name="Изображение 88063" descr="Снимок экрана 2016-06-02 в 13.32.59.png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5400" y="107487328"/>
          <a:ext cx="1087422" cy="10087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393</xdr:row>
      <xdr:rowOff>47136</xdr:rowOff>
    </xdr:from>
    <xdr:to>
      <xdr:col>0</xdr:col>
      <xdr:colOff>1041400</xdr:colOff>
      <xdr:row>397</xdr:row>
      <xdr:rowOff>139699</xdr:rowOff>
    </xdr:to>
    <xdr:pic>
      <xdr:nvPicPr>
        <xdr:cNvPr id="88065" name="Изображение 88064" descr="Снимок экрана 2016-06-02 в 13.50.23.png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141936"/>
          <a:ext cx="1041400" cy="9434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209</xdr:row>
      <xdr:rowOff>272247</xdr:rowOff>
    </xdr:from>
    <xdr:to>
      <xdr:col>0</xdr:col>
      <xdr:colOff>1041400</xdr:colOff>
      <xdr:row>210</xdr:row>
      <xdr:rowOff>450849</xdr:rowOff>
    </xdr:to>
    <xdr:pic>
      <xdr:nvPicPr>
        <xdr:cNvPr id="18" name="Изображение 17" descr="Копия Снимок экрана 2016-07-20 в 10.23.26.png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8608447"/>
          <a:ext cx="965200" cy="585002"/>
        </a:xfrm>
        <a:prstGeom prst="rect">
          <a:avLst/>
        </a:prstGeom>
      </xdr:spPr>
    </xdr:pic>
    <xdr:clientData/>
  </xdr:twoCellAnchor>
  <xdr:twoCellAnchor editAs="oneCell">
    <xdr:from>
      <xdr:col>4</xdr:col>
      <xdr:colOff>140175</xdr:colOff>
      <xdr:row>198</xdr:row>
      <xdr:rowOff>609600</xdr:rowOff>
    </xdr:from>
    <xdr:to>
      <xdr:col>4</xdr:col>
      <xdr:colOff>1226653</xdr:colOff>
      <xdr:row>200</xdr:row>
      <xdr:rowOff>38100</xdr:rowOff>
    </xdr:to>
    <xdr:pic>
      <xdr:nvPicPr>
        <xdr:cNvPr id="20" name="Изображение 19" descr="Снимок экрана 2016-07-20 в 10.23.26.png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7775" y="45872400"/>
          <a:ext cx="1086478" cy="673100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393700</xdr:colOff>
      <xdr:row>105</xdr:row>
      <xdr:rowOff>177800</xdr:rowOff>
    </xdr:from>
    <xdr:to>
      <xdr:col>4</xdr:col>
      <xdr:colOff>1079081</xdr:colOff>
      <xdr:row>107</xdr:row>
      <xdr:rowOff>44835</xdr:rowOff>
    </xdr:to>
    <xdr:pic>
      <xdr:nvPicPr>
        <xdr:cNvPr id="92" name="Рисунок 1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144485">
          <a:off x="3888973" y="26832327"/>
          <a:ext cx="1010035" cy="685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177800</xdr:colOff>
      <xdr:row>423</xdr:row>
      <xdr:rowOff>266700</xdr:rowOff>
    </xdr:from>
    <xdr:to>
      <xdr:col>0</xdr:col>
      <xdr:colOff>920750</xdr:colOff>
      <xdr:row>424</xdr:row>
      <xdr:rowOff>92075</xdr:rowOff>
    </xdr:to>
    <xdr:pic>
      <xdr:nvPicPr>
        <xdr:cNvPr id="94" name="Рисунок 1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800" y="109562900"/>
          <a:ext cx="742950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266700</xdr:colOff>
      <xdr:row>439</xdr:row>
      <xdr:rowOff>190500</xdr:rowOff>
    </xdr:from>
    <xdr:to>
      <xdr:col>0</xdr:col>
      <xdr:colOff>1009650</xdr:colOff>
      <xdr:row>439</xdr:row>
      <xdr:rowOff>841375</xdr:rowOff>
    </xdr:to>
    <xdr:pic>
      <xdr:nvPicPr>
        <xdr:cNvPr id="99" name="Рисунок 1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117957600"/>
          <a:ext cx="742950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17</xdr:row>
      <xdr:rowOff>219075</xdr:rowOff>
    </xdr:from>
    <xdr:to>
      <xdr:col>0</xdr:col>
      <xdr:colOff>733425</xdr:colOff>
      <xdr:row>20</xdr:row>
      <xdr:rowOff>101600</xdr:rowOff>
    </xdr:to>
    <xdr:pic>
      <xdr:nvPicPr>
        <xdr:cNvPr id="3647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6296025"/>
          <a:ext cx="6858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60325</xdr:colOff>
      <xdr:row>17</xdr:row>
      <xdr:rowOff>53975</xdr:rowOff>
    </xdr:from>
    <xdr:to>
      <xdr:col>4</xdr:col>
      <xdr:colOff>574675</xdr:colOff>
      <xdr:row>20</xdr:row>
      <xdr:rowOff>22225</xdr:rowOff>
    </xdr:to>
    <xdr:pic>
      <xdr:nvPicPr>
        <xdr:cNvPr id="3648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8225" y="5210175"/>
          <a:ext cx="51435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2</xdr:row>
      <xdr:rowOff>247650</xdr:rowOff>
    </xdr:from>
    <xdr:to>
      <xdr:col>0</xdr:col>
      <xdr:colOff>923925</xdr:colOff>
      <xdr:row>4</xdr:row>
      <xdr:rowOff>85725</xdr:rowOff>
    </xdr:to>
    <xdr:pic>
      <xdr:nvPicPr>
        <xdr:cNvPr id="7438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1495425"/>
          <a:ext cx="752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53975</xdr:colOff>
      <xdr:row>10</xdr:row>
      <xdr:rowOff>47625</xdr:rowOff>
    </xdr:from>
    <xdr:to>
      <xdr:col>0</xdr:col>
      <xdr:colOff>835025</xdr:colOff>
      <xdr:row>12</xdr:row>
      <xdr:rowOff>66675</xdr:rowOff>
    </xdr:to>
    <xdr:pic>
      <xdr:nvPicPr>
        <xdr:cNvPr id="7438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" y="3616325"/>
          <a:ext cx="7810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23</xdr:row>
      <xdr:rowOff>276225</xdr:rowOff>
    </xdr:from>
    <xdr:to>
      <xdr:col>4</xdr:col>
      <xdr:colOff>847725</xdr:colOff>
      <xdr:row>25</xdr:row>
      <xdr:rowOff>180975</xdr:rowOff>
    </xdr:to>
    <xdr:pic>
      <xdr:nvPicPr>
        <xdr:cNvPr id="74386" name="Рисунок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1400" y="8886825"/>
          <a:ext cx="7715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31</xdr:row>
      <xdr:rowOff>219075</xdr:rowOff>
    </xdr:from>
    <xdr:to>
      <xdr:col>0</xdr:col>
      <xdr:colOff>914400</xdr:colOff>
      <xdr:row>34</xdr:row>
      <xdr:rowOff>50800</xdr:rowOff>
    </xdr:to>
    <xdr:pic>
      <xdr:nvPicPr>
        <xdr:cNvPr id="74387" name="Рисунок 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1744325"/>
          <a:ext cx="84772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31</xdr:row>
      <xdr:rowOff>219075</xdr:rowOff>
    </xdr:from>
    <xdr:to>
      <xdr:col>4</xdr:col>
      <xdr:colOff>952500</xdr:colOff>
      <xdr:row>33</xdr:row>
      <xdr:rowOff>187325</xdr:rowOff>
    </xdr:to>
    <xdr:pic>
      <xdr:nvPicPr>
        <xdr:cNvPr id="74388" name="Рисунок 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9975" y="11744325"/>
          <a:ext cx="8477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39</xdr:row>
      <xdr:rowOff>238125</xdr:rowOff>
    </xdr:from>
    <xdr:to>
      <xdr:col>0</xdr:col>
      <xdr:colOff>923925</xdr:colOff>
      <xdr:row>42</xdr:row>
      <xdr:rowOff>38100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4658975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39</xdr:row>
      <xdr:rowOff>209550</xdr:rowOff>
    </xdr:from>
    <xdr:to>
      <xdr:col>4</xdr:col>
      <xdr:colOff>866775</xdr:colOff>
      <xdr:row>41</xdr:row>
      <xdr:rowOff>174625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1425" y="14630400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322132</xdr:rowOff>
    </xdr:from>
    <xdr:to>
      <xdr:col>0</xdr:col>
      <xdr:colOff>838200</xdr:colOff>
      <xdr:row>50</xdr:row>
      <xdr:rowOff>190500</xdr:rowOff>
    </xdr:to>
    <xdr:pic>
      <xdr:nvPicPr>
        <xdr:cNvPr id="2" name="Изображение 1" descr="Снимок экрана 2015-08-14 в 18.07.39.pn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30632"/>
          <a:ext cx="838200" cy="795468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47</xdr:row>
      <xdr:rowOff>109518</xdr:rowOff>
    </xdr:from>
    <xdr:to>
      <xdr:col>4</xdr:col>
      <xdr:colOff>952500</xdr:colOff>
      <xdr:row>50</xdr:row>
      <xdr:rowOff>114300</xdr:rowOff>
    </xdr:to>
    <xdr:pic>
      <xdr:nvPicPr>
        <xdr:cNvPr id="5" name="Изображение 4" descr="Снимок экрана 2015-08-14 в 18.10.33.png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1900" y="17318018"/>
          <a:ext cx="901700" cy="931882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</xdr:row>
      <xdr:rowOff>310484</xdr:rowOff>
    </xdr:from>
    <xdr:to>
      <xdr:col>0</xdr:col>
      <xdr:colOff>901700</xdr:colOff>
      <xdr:row>57</xdr:row>
      <xdr:rowOff>190499</xdr:rowOff>
    </xdr:to>
    <xdr:pic>
      <xdr:nvPicPr>
        <xdr:cNvPr id="6" name="Изображение 5" descr="Снимок экрана 2015-08-14 в 18.11.19.png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71684"/>
          <a:ext cx="838200" cy="845215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55</xdr:row>
      <xdr:rowOff>194732</xdr:rowOff>
    </xdr:from>
    <xdr:to>
      <xdr:col>4</xdr:col>
      <xdr:colOff>1117600</xdr:colOff>
      <xdr:row>58</xdr:row>
      <xdr:rowOff>25399</xdr:rowOff>
    </xdr:to>
    <xdr:pic>
      <xdr:nvPicPr>
        <xdr:cNvPr id="7" name="Изображение 6" descr="Снимок экрана 2015-08-14 в 18.35.28.png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4600" y="19955932"/>
          <a:ext cx="1054100" cy="99906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339725</xdr:colOff>
      <xdr:row>2</xdr:row>
      <xdr:rowOff>149225</xdr:rowOff>
    </xdr:from>
    <xdr:to>
      <xdr:col>0</xdr:col>
      <xdr:colOff>1295400</xdr:colOff>
      <xdr:row>7</xdr:row>
      <xdr:rowOff>80490</xdr:rowOff>
    </xdr:to>
    <xdr:pic>
      <xdr:nvPicPr>
        <xdr:cNvPr id="27380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725" y="1381125"/>
          <a:ext cx="955675" cy="972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30</xdr:row>
      <xdr:rowOff>123825</xdr:rowOff>
    </xdr:from>
    <xdr:to>
      <xdr:col>0</xdr:col>
      <xdr:colOff>800100</xdr:colOff>
      <xdr:row>34</xdr:row>
      <xdr:rowOff>79375</xdr:rowOff>
    </xdr:to>
    <xdr:pic>
      <xdr:nvPicPr>
        <xdr:cNvPr id="27382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9763125"/>
          <a:ext cx="7429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30</xdr:row>
      <xdr:rowOff>76200</xdr:rowOff>
    </xdr:from>
    <xdr:to>
      <xdr:col>4</xdr:col>
      <xdr:colOff>812800</xdr:colOff>
      <xdr:row>34</xdr:row>
      <xdr:rowOff>79375</xdr:rowOff>
    </xdr:to>
    <xdr:pic>
      <xdr:nvPicPr>
        <xdr:cNvPr id="27385" name="Рисунок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0025" y="9715500"/>
          <a:ext cx="75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38</xdr:row>
      <xdr:rowOff>180974</xdr:rowOff>
    </xdr:from>
    <xdr:to>
      <xdr:col>4</xdr:col>
      <xdr:colOff>822325</xdr:colOff>
      <xdr:row>42</xdr:row>
      <xdr:rowOff>57149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850" y="9121774"/>
          <a:ext cx="714375" cy="727075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9</xdr:row>
      <xdr:rowOff>108992</xdr:rowOff>
    </xdr:from>
    <xdr:to>
      <xdr:col>4</xdr:col>
      <xdr:colOff>1155700</xdr:colOff>
      <xdr:row>14</xdr:row>
      <xdr:rowOff>50799</xdr:rowOff>
    </xdr:to>
    <xdr:pic>
      <xdr:nvPicPr>
        <xdr:cNvPr id="4" name="Изображение 3" descr="Снимок экрана 2015-08-14 в 17.45.05.png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3200" y="3449092"/>
          <a:ext cx="1066800" cy="983207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23</xdr:row>
      <xdr:rowOff>195480</xdr:rowOff>
    </xdr:from>
    <xdr:to>
      <xdr:col>4</xdr:col>
      <xdr:colOff>1079500</xdr:colOff>
      <xdr:row>27</xdr:row>
      <xdr:rowOff>165099</xdr:rowOff>
    </xdr:to>
    <xdr:pic>
      <xdr:nvPicPr>
        <xdr:cNvPr id="6" name="Изображение 5" descr="Снимок экрана 2015-08-14 в 17.47.37.png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7800" y="7840880"/>
          <a:ext cx="1016000" cy="960219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9</xdr:row>
      <xdr:rowOff>39620</xdr:rowOff>
    </xdr:from>
    <xdr:to>
      <xdr:col>0</xdr:col>
      <xdr:colOff>1358900</xdr:colOff>
      <xdr:row>14</xdr:row>
      <xdr:rowOff>81300</xdr:rowOff>
    </xdr:to>
    <xdr:pic>
      <xdr:nvPicPr>
        <xdr:cNvPr id="8" name="Изображение 7" descr="Снимок экрана 2015-08-14 в 17.49.01.png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0" y="2719320"/>
          <a:ext cx="1117600" cy="108308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2</xdr:row>
      <xdr:rowOff>178647</xdr:rowOff>
    </xdr:from>
    <xdr:to>
      <xdr:col>4</xdr:col>
      <xdr:colOff>1107622</xdr:colOff>
      <xdr:row>7</xdr:row>
      <xdr:rowOff>76201</xdr:rowOff>
    </xdr:to>
    <xdr:pic>
      <xdr:nvPicPr>
        <xdr:cNvPr id="11" name="Изображение 10" descr="Снимок экрана 2015-08-14 в 17.49.51.pn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5500" y="1410547"/>
          <a:ext cx="1006022" cy="938954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16</xdr:row>
      <xdr:rowOff>172244</xdr:rowOff>
    </xdr:from>
    <xdr:to>
      <xdr:col>4</xdr:col>
      <xdr:colOff>1219200</xdr:colOff>
      <xdr:row>21</xdr:row>
      <xdr:rowOff>50800</xdr:rowOff>
    </xdr:to>
    <xdr:pic>
      <xdr:nvPicPr>
        <xdr:cNvPr id="12" name="Изображение 11" descr="Снимок экрана 2015-08-14 в 18.41.35.png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800" y="5620544"/>
          <a:ext cx="1130300" cy="1059656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46</xdr:row>
      <xdr:rowOff>179754</xdr:rowOff>
    </xdr:from>
    <xdr:to>
      <xdr:col>0</xdr:col>
      <xdr:colOff>1333500</xdr:colOff>
      <xdr:row>51</xdr:row>
      <xdr:rowOff>6838</xdr:rowOff>
    </xdr:to>
    <xdr:pic>
      <xdr:nvPicPr>
        <xdr:cNvPr id="13" name="Изображение 12" descr="Снимок экрана 2015-08-14 в 18.42.27.png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0" y="10758854"/>
          <a:ext cx="1092200" cy="1008184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23</xdr:row>
      <xdr:rowOff>76198</xdr:rowOff>
    </xdr:from>
    <xdr:to>
      <xdr:col>0</xdr:col>
      <xdr:colOff>1308100</xdr:colOff>
      <xdr:row>27</xdr:row>
      <xdr:rowOff>112753</xdr:rowOff>
    </xdr:to>
    <xdr:pic>
      <xdr:nvPicPr>
        <xdr:cNvPr id="14" name="Изображение 13" descr="Снимок экрана 2015-08-14 в 18.43.05.png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177800" y="5791198"/>
          <a:ext cx="1130300" cy="102715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33</xdr:row>
      <xdr:rowOff>19050</xdr:rowOff>
    </xdr:from>
    <xdr:to>
      <xdr:col>0</xdr:col>
      <xdr:colOff>1162050</xdr:colOff>
      <xdr:row>35</xdr:row>
      <xdr:rowOff>38100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662150"/>
          <a:ext cx="10668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104776</xdr:colOff>
      <xdr:row>32</xdr:row>
      <xdr:rowOff>187325</xdr:rowOff>
    </xdr:from>
    <xdr:to>
      <xdr:col>4</xdr:col>
      <xdr:colOff>1151552</xdr:colOff>
      <xdr:row>37</xdr:row>
      <xdr:rowOff>88900</xdr:rowOff>
    </xdr:to>
    <xdr:pic>
      <xdr:nvPicPr>
        <xdr:cNvPr id="3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2676" y="10652125"/>
          <a:ext cx="1046776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46</xdr:row>
      <xdr:rowOff>85724</xdr:rowOff>
    </xdr:from>
    <xdr:to>
      <xdr:col>0</xdr:col>
      <xdr:colOff>1066800</xdr:colOff>
      <xdr:row>50</xdr:row>
      <xdr:rowOff>177799</xdr:rowOff>
    </xdr:to>
    <xdr:pic>
      <xdr:nvPicPr>
        <xdr:cNvPr id="4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6557624"/>
          <a:ext cx="1000125" cy="1031875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</xdr:row>
      <xdr:rowOff>37700</xdr:rowOff>
    </xdr:from>
    <xdr:to>
      <xdr:col>4</xdr:col>
      <xdr:colOff>1143000</xdr:colOff>
      <xdr:row>7</xdr:row>
      <xdr:rowOff>12700</xdr:rowOff>
    </xdr:to>
    <xdr:pic>
      <xdr:nvPicPr>
        <xdr:cNvPr id="7" name="Изображение 6" descr="Снимок экрана 2015-08-14 в 19.21.04.png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4100" y="1650600"/>
          <a:ext cx="1066800" cy="1016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189905</xdr:rowOff>
    </xdr:from>
    <xdr:to>
      <xdr:col>0</xdr:col>
      <xdr:colOff>1079500</xdr:colOff>
      <xdr:row>14</xdr:row>
      <xdr:rowOff>152398</xdr:rowOff>
    </xdr:to>
    <xdr:pic>
      <xdr:nvPicPr>
        <xdr:cNvPr id="9" name="Изображение 8" descr="Снимок экрана 2015-08-14 в 19.23.41.png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0605"/>
          <a:ext cx="1079500" cy="1003893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9</xdr:row>
      <xdr:rowOff>172341</xdr:rowOff>
    </xdr:from>
    <xdr:to>
      <xdr:col>4</xdr:col>
      <xdr:colOff>1104900</xdr:colOff>
      <xdr:row>14</xdr:row>
      <xdr:rowOff>114299</xdr:rowOff>
    </xdr:to>
    <xdr:pic>
      <xdr:nvPicPr>
        <xdr:cNvPr id="11" name="Изображение 10" descr="Снимок экрана 2015-08-14 в 19.27.11.png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3715641"/>
          <a:ext cx="1016000" cy="983358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152400</xdr:rowOff>
    </xdr:from>
    <xdr:to>
      <xdr:col>4</xdr:col>
      <xdr:colOff>1153191</xdr:colOff>
      <xdr:row>51</xdr:row>
      <xdr:rowOff>177800</xdr:rowOff>
    </xdr:to>
    <xdr:pic>
      <xdr:nvPicPr>
        <xdr:cNvPr id="12" name="Изображение 11" descr="Снимок экрана 2015-08-14 в 19.32.28.png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0" y="12636500"/>
          <a:ext cx="1115091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53</xdr:row>
      <xdr:rowOff>147444</xdr:rowOff>
    </xdr:from>
    <xdr:to>
      <xdr:col>0</xdr:col>
      <xdr:colOff>1092200</xdr:colOff>
      <xdr:row>58</xdr:row>
      <xdr:rowOff>139699</xdr:rowOff>
    </xdr:to>
    <xdr:pic>
      <xdr:nvPicPr>
        <xdr:cNvPr id="16" name="Изображение 15" descr="Снимок экрана 2015-08-14 в 19.39.19.pn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0" y="13990444"/>
          <a:ext cx="952500" cy="1033655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</xdr:row>
      <xdr:rowOff>122592</xdr:rowOff>
    </xdr:from>
    <xdr:to>
      <xdr:col>4</xdr:col>
      <xdr:colOff>1155700</xdr:colOff>
      <xdr:row>58</xdr:row>
      <xdr:rowOff>152400</xdr:rowOff>
    </xdr:to>
    <xdr:pic>
      <xdr:nvPicPr>
        <xdr:cNvPr id="17" name="Изображение 16" descr="Снимок экрана 2015-08-14 в 19.41.25.png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3965592"/>
          <a:ext cx="1066800" cy="1071208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62</xdr:row>
      <xdr:rowOff>46145</xdr:rowOff>
    </xdr:from>
    <xdr:to>
      <xdr:col>0</xdr:col>
      <xdr:colOff>1092200</xdr:colOff>
      <xdr:row>66</xdr:row>
      <xdr:rowOff>165099</xdr:rowOff>
    </xdr:to>
    <xdr:pic>
      <xdr:nvPicPr>
        <xdr:cNvPr id="20" name="Изображение 19" descr="Снимок экрана 2015-08-14 в 19.47.39.png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" y="16200545"/>
          <a:ext cx="1041400" cy="969854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61</xdr:row>
      <xdr:rowOff>130936</xdr:rowOff>
    </xdr:from>
    <xdr:to>
      <xdr:col>4</xdr:col>
      <xdr:colOff>1168400</xdr:colOff>
      <xdr:row>67</xdr:row>
      <xdr:rowOff>50799</xdr:rowOff>
    </xdr:to>
    <xdr:pic>
      <xdr:nvPicPr>
        <xdr:cNvPr id="21" name="Изображение 20" descr="Снимок экрана 2015-08-14 в 19.52.45.png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8700" y="16094836"/>
          <a:ext cx="1117600" cy="115176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70</xdr:row>
      <xdr:rowOff>79362</xdr:rowOff>
    </xdr:from>
    <xdr:to>
      <xdr:col>0</xdr:col>
      <xdr:colOff>1117600</xdr:colOff>
      <xdr:row>75</xdr:row>
      <xdr:rowOff>50799</xdr:rowOff>
    </xdr:to>
    <xdr:pic>
      <xdr:nvPicPr>
        <xdr:cNvPr id="23" name="Изображение 22" descr="Снимок экрана 2015-08-14 в 19.55.25.png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" y="18354662"/>
          <a:ext cx="1066800" cy="1012837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3</xdr:row>
      <xdr:rowOff>29460</xdr:rowOff>
    </xdr:from>
    <xdr:to>
      <xdr:col>0</xdr:col>
      <xdr:colOff>1130300</xdr:colOff>
      <xdr:row>7</xdr:row>
      <xdr:rowOff>177800</xdr:rowOff>
    </xdr:to>
    <xdr:pic>
      <xdr:nvPicPr>
        <xdr:cNvPr id="24" name="Изображение 23" descr="Снимок экрана 2015-08-14 в 20.22.08.png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" y="1832860"/>
          <a:ext cx="1079500" cy="9992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</xdr:row>
      <xdr:rowOff>101600</xdr:rowOff>
    </xdr:from>
    <xdr:to>
      <xdr:col>4</xdr:col>
      <xdr:colOff>1090414</xdr:colOff>
      <xdr:row>21</xdr:row>
      <xdr:rowOff>101599</xdr:rowOff>
    </xdr:to>
    <xdr:pic>
      <xdr:nvPicPr>
        <xdr:cNvPr id="25" name="Изображение 24" descr="Снимок экрана 2015-08-14 в 20.23.07.pn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4900" y="4800600"/>
          <a:ext cx="963414" cy="850899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25</xdr:row>
      <xdr:rowOff>28674</xdr:rowOff>
    </xdr:from>
    <xdr:to>
      <xdr:col>4</xdr:col>
      <xdr:colOff>1181100</xdr:colOff>
      <xdr:row>29</xdr:row>
      <xdr:rowOff>88900</xdr:rowOff>
    </xdr:to>
    <xdr:pic>
      <xdr:nvPicPr>
        <xdr:cNvPr id="26" name="Изображение 25" descr="Снимок экрана 2015-08-14 в 20.25.36.png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8700" y="7902674"/>
          <a:ext cx="1130300" cy="105082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368300</xdr:colOff>
      <xdr:row>3</xdr:row>
      <xdr:rowOff>114300</xdr:rowOff>
    </xdr:from>
    <xdr:to>
      <xdr:col>0</xdr:col>
      <xdr:colOff>1072874</xdr:colOff>
      <xdr:row>7</xdr:row>
      <xdr:rowOff>136525</xdr:rowOff>
    </xdr:to>
    <xdr:pic>
      <xdr:nvPicPr>
        <xdr:cNvPr id="5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300" y="1587500"/>
          <a:ext cx="704574" cy="101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266700</xdr:colOff>
      <xdr:row>11</xdr:row>
      <xdr:rowOff>97128</xdr:rowOff>
    </xdr:from>
    <xdr:to>
      <xdr:col>0</xdr:col>
      <xdr:colOff>1247775</xdr:colOff>
      <xdr:row>15</xdr:row>
      <xdr:rowOff>142875</xdr:rowOff>
    </xdr:to>
    <xdr:pic>
      <xdr:nvPicPr>
        <xdr:cNvPr id="9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4097628"/>
          <a:ext cx="981075" cy="1036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79375</xdr:colOff>
      <xdr:row>11</xdr:row>
      <xdr:rowOff>155575</xdr:rowOff>
    </xdr:from>
    <xdr:to>
      <xdr:col>4</xdr:col>
      <xdr:colOff>1172972</xdr:colOff>
      <xdr:row>16</xdr:row>
      <xdr:rowOff>12700</xdr:rowOff>
    </xdr:to>
    <xdr:pic>
      <xdr:nvPicPr>
        <xdr:cNvPr id="11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4156075"/>
          <a:ext cx="1093597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127001</xdr:colOff>
      <xdr:row>3</xdr:row>
      <xdr:rowOff>50800</xdr:rowOff>
    </xdr:from>
    <xdr:to>
      <xdr:col>4</xdr:col>
      <xdr:colOff>1244601</xdr:colOff>
      <xdr:row>7</xdr:row>
      <xdr:rowOff>100724</xdr:rowOff>
    </xdr:to>
    <xdr:pic>
      <xdr:nvPicPr>
        <xdr:cNvPr id="15" name="Изображение 14" descr="Huawei_PC_P6_Plus.png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4101" y="1524000"/>
          <a:ext cx="1117600" cy="1040524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19</xdr:row>
      <xdr:rowOff>0</xdr:rowOff>
    </xdr:from>
    <xdr:to>
      <xdr:col>0</xdr:col>
      <xdr:colOff>1498034</xdr:colOff>
      <xdr:row>24</xdr:row>
      <xdr:rowOff>101600</xdr:rowOff>
    </xdr:to>
    <xdr:pic>
      <xdr:nvPicPr>
        <xdr:cNvPr id="16" name="Изображение 15" descr="Huawei_PC_P2.jpg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0" y="6299200"/>
          <a:ext cx="1358334" cy="1295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19</xdr:row>
      <xdr:rowOff>76200</xdr:rowOff>
    </xdr:from>
    <xdr:to>
      <xdr:col>4</xdr:col>
      <xdr:colOff>1367622</xdr:colOff>
      <xdr:row>24</xdr:row>
      <xdr:rowOff>0</xdr:rowOff>
    </xdr:to>
    <xdr:pic>
      <xdr:nvPicPr>
        <xdr:cNvPr id="18" name="Рисунок 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400" y="6375400"/>
          <a:ext cx="1291422" cy="11176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27</xdr:row>
      <xdr:rowOff>106480</xdr:rowOff>
    </xdr:from>
    <xdr:to>
      <xdr:col>0</xdr:col>
      <xdr:colOff>1485900</xdr:colOff>
      <xdr:row>32</xdr:row>
      <xdr:rowOff>165099</xdr:rowOff>
    </xdr:to>
    <xdr:pic>
      <xdr:nvPicPr>
        <xdr:cNvPr id="21" name="Изображение 20" descr="Huawei_PC_P8.jpg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" y="8628180"/>
          <a:ext cx="1358900" cy="1252419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27</xdr:row>
      <xdr:rowOff>62384</xdr:rowOff>
    </xdr:from>
    <xdr:to>
      <xdr:col>4</xdr:col>
      <xdr:colOff>1270000</xdr:colOff>
      <xdr:row>32</xdr:row>
      <xdr:rowOff>79931</xdr:rowOff>
    </xdr:to>
    <xdr:pic>
      <xdr:nvPicPr>
        <xdr:cNvPr id="22" name="Изображение 21" descr="Huawei_P8_Lite.pn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6882284"/>
          <a:ext cx="1244600" cy="1211347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35</xdr:row>
      <xdr:rowOff>63500</xdr:rowOff>
    </xdr:from>
    <xdr:to>
      <xdr:col>0</xdr:col>
      <xdr:colOff>1499698</xdr:colOff>
      <xdr:row>40</xdr:row>
      <xdr:rowOff>177800</xdr:rowOff>
    </xdr:to>
    <xdr:pic>
      <xdr:nvPicPr>
        <xdr:cNvPr id="25" name="Изображение 24" descr="Huawei_G700.jpg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" y="10807700"/>
          <a:ext cx="1372698" cy="13081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35</xdr:row>
      <xdr:rowOff>165101</xdr:rowOff>
    </xdr:from>
    <xdr:to>
      <xdr:col>4</xdr:col>
      <xdr:colOff>1244600</xdr:colOff>
      <xdr:row>40</xdr:row>
      <xdr:rowOff>88091</xdr:rowOff>
    </xdr:to>
    <xdr:pic>
      <xdr:nvPicPr>
        <xdr:cNvPr id="26" name="Изображение 25" descr="Снимок экрана 2015-06-26 в 17.25.57.png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400" y="8775701"/>
          <a:ext cx="1130300" cy="111679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43</xdr:row>
      <xdr:rowOff>141700</xdr:rowOff>
    </xdr:from>
    <xdr:to>
      <xdr:col>0</xdr:col>
      <xdr:colOff>1397000</xdr:colOff>
      <xdr:row>47</xdr:row>
      <xdr:rowOff>165100</xdr:rowOff>
    </xdr:to>
    <xdr:pic>
      <xdr:nvPicPr>
        <xdr:cNvPr id="28" name="Изображение 27" descr="Huawei_Y500.png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" y="13108400"/>
          <a:ext cx="1270000" cy="11537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43</xdr:row>
      <xdr:rowOff>104824</xdr:rowOff>
    </xdr:from>
    <xdr:to>
      <xdr:col>4</xdr:col>
      <xdr:colOff>1346200</xdr:colOff>
      <xdr:row>47</xdr:row>
      <xdr:rowOff>0</xdr:rowOff>
    </xdr:to>
    <xdr:pic>
      <xdr:nvPicPr>
        <xdr:cNvPr id="2" name="Изображение 1" descr="Снимок экрана 2016-07-20 в 15.52.49.png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4900" y="10506124"/>
          <a:ext cx="1168400" cy="102547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49</xdr:row>
      <xdr:rowOff>152400</xdr:rowOff>
    </xdr:from>
    <xdr:to>
      <xdr:col>0</xdr:col>
      <xdr:colOff>1358900</xdr:colOff>
      <xdr:row>53</xdr:row>
      <xdr:rowOff>165560</xdr:rowOff>
    </xdr:to>
    <xdr:pic>
      <xdr:nvPicPr>
        <xdr:cNvPr id="3" name="Изображение 2" descr="Снимок экрана 2016-07-20 в 15.55.04.png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2090400"/>
          <a:ext cx="1282700" cy="114346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</xdr:colOff>
      <xdr:row>48</xdr:row>
      <xdr:rowOff>198506</xdr:rowOff>
    </xdr:from>
    <xdr:to>
      <xdr:col>4</xdr:col>
      <xdr:colOff>1397000</xdr:colOff>
      <xdr:row>54</xdr:row>
      <xdr:rowOff>88899</xdr:rowOff>
    </xdr:to>
    <xdr:pic>
      <xdr:nvPicPr>
        <xdr:cNvPr id="4" name="Изображение 3" descr="Снимок экрана 2016-07-20 в 15.57.19.pn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800" y="11933306"/>
          <a:ext cx="1384300" cy="1414393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127001</xdr:colOff>
      <xdr:row>56</xdr:row>
      <xdr:rowOff>161946</xdr:rowOff>
    </xdr:from>
    <xdr:to>
      <xdr:col>0</xdr:col>
      <xdr:colOff>1358901</xdr:colOff>
      <xdr:row>59</xdr:row>
      <xdr:rowOff>12699</xdr:rowOff>
    </xdr:to>
    <xdr:pic>
      <xdr:nvPicPr>
        <xdr:cNvPr id="6" name="Изображение 5" descr="Снимок экрана 2016-07-20 в 15.59.49.png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1" y="13827146"/>
          <a:ext cx="1231900" cy="930253"/>
        </a:xfrm>
        <a:prstGeom prst="rect">
          <a:avLst/>
        </a:prstGeom>
      </xdr:spPr>
    </xdr:pic>
    <xdr:clientData/>
  </xdr:twoCellAnchor>
  <xdr:twoCellAnchor editAs="oneCell">
    <xdr:from>
      <xdr:col>4</xdr:col>
      <xdr:colOff>76199</xdr:colOff>
      <xdr:row>57</xdr:row>
      <xdr:rowOff>113200</xdr:rowOff>
    </xdr:from>
    <xdr:to>
      <xdr:col>4</xdr:col>
      <xdr:colOff>1259184</xdr:colOff>
      <xdr:row>60</xdr:row>
      <xdr:rowOff>127000</xdr:rowOff>
    </xdr:to>
    <xdr:pic>
      <xdr:nvPicPr>
        <xdr:cNvPr id="7" name="Изображение 6" descr="Снимок экрана 2016-07-20 в 16.03.14.png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199" y="13968900"/>
          <a:ext cx="1182985" cy="10933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88900</xdr:colOff>
      <xdr:row>2</xdr:row>
      <xdr:rowOff>109734</xdr:rowOff>
    </xdr:from>
    <xdr:to>
      <xdr:col>0</xdr:col>
      <xdr:colOff>1524000</xdr:colOff>
      <xdr:row>6</xdr:row>
      <xdr:rowOff>177799</xdr:rowOff>
    </xdr:to>
    <xdr:pic>
      <xdr:nvPicPr>
        <xdr:cNvPr id="18" name="Изображение 17" descr="Снимок экрана 2016-07-20 в 16.18.55.png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0" y="1392434"/>
          <a:ext cx="1435100" cy="133806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</xdr:row>
      <xdr:rowOff>279400</xdr:rowOff>
    </xdr:from>
    <xdr:to>
      <xdr:col>4</xdr:col>
      <xdr:colOff>1257934</xdr:colOff>
      <xdr:row>6</xdr:row>
      <xdr:rowOff>63500</xdr:rowOff>
    </xdr:to>
    <xdr:pic>
      <xdr:nvPicPr>
        <xdr:cNvPr id="19" name="Изображение 18" descr="Снимок экрана 2016-07-20 в 15.59.49.png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1752600"/>
          <a:ext cx="1143634" cy="8636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48</xdr:row>
      <xdr:rowOff>276225</xdr:rowOff>
    </xdr:from>
    <xdr:to>
      <xdr:col>0</xdr:col>
      <xdr:colOff>1066800</xdr:colOff>
      <xdr:row>53</xdr:row>
      <xdr:rowOff>82550</xdr:rowOff>
    </xdr:to>
    <xdr:pic>
      <xdr:nvPicPr>
        <xdr:cNvPr id="79537" name="Рисунок 1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9059525"/>
          <a:ext cx="9429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38101</xdr:colOff>
      <xdr:row>64</xdr:row>
      <xdr:rowOff>66675</xdr:rowOff>
    </xdr:from>
    <xdr:to>
      <xdr:col>4</xdr:col>
      <xdr:colOff>847726</xdr:colOff>
      <xdr:row>68</xdr:row>
      <xdr:rowOff>47625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1951" y="25384125"/>
          <a:ext cx="809625" cy="8096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64</xdr:row>
      <xdr:rowOff>28575</xdr:rowOff>
    </xdr:from>
    <xdr:to>
      <xdr:col>0</xdr:col>
      <xdr:colOff>1133475</xdr:colOff>
      <xdr:row>69</xdr:row>
      <xdr:rowOff>38100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5346025"/>
          <a:ext cx="10191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9</xdr:row>
      <xdr:rowOff>171450</xdr:rowOff>
    </xdr:from>
    <xdr:to>
      <xdr:col>0</xdr:col>
      <xdr:colOff>1190625</xdr:colOff>
      <xdr:row>13</xdr:row>
      <xdr:rowOff>174625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619500"/>
          <a:ext cx="1095375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</xdr:row>
      <xdr:rowOff>38100</xdr:rowOff>
    </xdr:from>
    <xdr:to>
      <xdr:col>0</xdr:col>
      <xdr:colOff>1038225</xdr:colOff>
      <xdr:row>7</xdr:row>
      <xdr:rowOff>57150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743075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57</xdr:row>
      <xdr:rowOff>31114</xdr:rowOff>
    </xdr:from>
    <xdr:to>
      <xdr:col>0</xdr:col>
      <xdr:colOff>1219200</xdr:colOff>
      <xdr:row>62</xdr:row>
      <xdr:rowOff>63499</xdr:rowOff>
    </xdr:to>
    <xdr:pic>
      <xdr:nvPicPr>
        <xdr:cNvPr id="8" name="Изображение 7" descr="Снимок экрана 2015-08-14 в 18.49.06.png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0" y="25621614"/>
          <a:ext cx="1130300" cy="107378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1581150</xdr:colOff>
      <xdr:row>0</xdr:row>
      <xdr:rowOff>695325</xdr:rowOff>
    </xdr:to>
    <xdr:grpSp>
      <xdr:nvGrpSpPr>
        <xdr:cNvPr id="46795" name="Group 1"/>
        <xdr:cNvGrpSpPr>
          <a:grpSpLocks/>
        </xdr:cNvGrpSpPr>
      </xdr:nvGrpSpPr>
      <xdr:grpSpPr bwMode="auto">
        <a:xfrm>
          <a:off x="0" y="0"/>
          <a:ext cx="1581150" cy="695325"/>
          <a:chOff x="108723675" y="109482600"/>
          <a:chExt cx="1170000" cy="474273"/>
        </a:xfrm>
      </xdr:grpSpPr>
      <xdr:pic>
        <xdr:nvPicPr>
          <xdr:cNvPr id="46796" name="Picture 2" descr="2999"/>
          <xdr:cNvPicPr>
            <a:picLocks noChangeAspect="1" noChangeArrowheads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08723675" y="109482600"/>
            <a:ext cx="652125" cy="474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 algn="in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" name="Text Box 3"/>
          <xdr:cNvSpPr txBox="1">
            <a:spLocks noChangeArrowheads="1"/>
          </xdr:cNvSpPr>
        </xdr:nvSpPr>
        <xdr:spPr bwMode="auto">
          <a:xfrm>
            <a:off x="109245241" y="109573556"/>
            <a:ext cx="648434" cy="324845"/>
          </a:xfrm>
          <a:prstGeom prst="rect">
            <a:avLst/>
          </a:prstGeom>
          <a:noFill/>
          <a:ln w="9525" algn="in">
            <a:noFill/>
            <a:miter lim="800000"/>
            <a:headEnd/>
            <a:tailEnd/>
          </a:ln>
          <a:effectLst/>
        </xdr:spPr>
        <xdr:txBody>
          <a:bodyPr vertOverflow="clip" wrap="square" lIns="36576" tIns="36576" rIns="36576" bIns="36576" anchor="t" upright="1"/>
          <a:lstStyle/>
          <a:p>
            <a:pPr algn="l" rtl="1">
              <a:defRPr sz="1000"/>
            </a:pPr>
            <a:r>
              <a:rPr lang="en-US" sz="1600" b="0" i="0" strike="noStrike">
                <a:solidFill>
                  <a:srgbClr val="000000"/>
                </a:solidFill>
                <a:latin typeface="Broadway"/>
              </a:rPr>
              <a:t>ELCO</a:t>
            </a:r>
            <a:endParaRPr lang="en-US" sz="16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  <a:p>
            <a:pPr algn="l" rtl="1">
              <a:defRPr sz="1000"/>
            </a:pPr>
            <a:endParaRPr lang="en-US" sz="1600" b="0" i="0" strike="noStrike">
              <a:solidFill>
                <a:srgbClr val="000000"/>
              </a:solidFill>
              <a:latin typeface="Times New Roman"/>
              <a:cs typeface="Times New Roman"/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2"/>
  <sheetViews>
    <sheetView tabSelected="1" workbookViewId="0">
      <selection activeCell="A22" sqref="A22:XFD22"/>
    </sheetView>
  </sheetViews>
  <sheetFormatPr baseColWidth="10" defaultColWidth="8.83203125" defaultRowHeight="15" x14ac:dyDescent="0"/>
  <cols>
    <col min="1" max="1" width="93.5" customWidth="1"/>
  </cols>
  <sheetData>
    <row r="1" spans="1:9" ht="100.5" customHeight="1">
      <c r="A1" s="94" t="s">
        <v>370</v>
      </c>
    </row>
    <row r="2" spans="1:9" ht="55.5" customHeight="1">
      <c r="A2" s="93" t="s">
        <v>176</v>
      </c>
      <c r="B2" s="14"/>
      <c r="C2" s="14"/>
      <c r="D2" s="14"/>
      <c r="E2" s="14"/>
      <c r="F2" s="14"/>
      <c r="G2" s="14"/>
      <c r="H2" s="14"/>
      <c r="I2" s="14"/>
    </row>
    <row r="3" spans="1:9">
      <c r="A3" s="87" t="s">
        <v>168</v>
      </c>
      <c r="B3" s="14"/>
      <c r="C3" s="14"/>
      <c r="D3" s="14"/>
      <c r="E3" s="14"/>
      <c r="F3" s="14"/>
      <c r="G3" s="14"/>
      <c r="H3" s="14"/>
      <c r="I3" s="14"/>
    </row>
    <row r="4" spans="1:9">
      <c r="A4" s="85" t="s">
        <v>177</v>
      </c>
      <c r="B4" s="14"/>
      <c r="C4" s="14"/>
      <c r="D4" s="14"/>
      <c r="E4" s="14"/>
      <c r="F4" s="14"/>
      <c r="G4" s="14"/>
      <c r="H4" s="14"/>
      <c r="I4" s="14"/>
    </row>
    <row r="5" spans="1:9">
      <c r="A5" s="85" t="s">
        <v>222</v>
      </c>
      <c r="B5" s="14"/>
      <c r="C5" s="14"/>
      <c r="D5" s="14"/>
      <c r="E5" s="14"/>
      <c r="F5" s="14"/>
      <c r="G5" s="14"/>
      <c r="H5" s="14"/>
      <c r="I5" s="14"/>
    </row>
    <row r="6" spans="1:9">
      <c r="A6" s="85" t="s">
        <v>171</v>
      </c>
      <c r="B6" s="14"/>
      <c r="C6" s="14"/>
      <c r="D6" s="14"/>
      <c r="E6" s="14"/>
      <c r="F6" s="14"/>
      <c r="G6" s="14"/>
      <c r="H6" s="14"/>
      <c r="I6" s="14"/>
    </row>
    <row r="7" spans="1:9">
      <c r="A7" s="85" t="s">
        <v>172</v>
      </c>
      <c r="B7" s="14"/>
      <c r="C7" s="14"/>
      <c r="D7" s="14"/>
      <c r="E7" s="14"/>
      <c r="F7" s="14"/>
      <c r="G7" s="14"/>
      <c r="H7" s="14"/>
      <c r="I7" s="14"/>
    </row>
    <row r="8" spans="1:9">
      <c r="A8" s="85" t="s">
        <v>221</v>
      </c>
      <c r="B8" s="14"/>
      <c r="C8" s="14"/>
      <c r="D8" s="14"/>
      <c r="E8" s="14"/>
      <c r="F8" s="14"/>
      <c r="G8" s="14"/>
      <c r="H8" s="14"/>
      <c r="I8" s="14"/>
    </row>
    <row r="9" spans="1:9">
      <c r="A9" s="85" t="s">
        <v>223</v>
      </c>
      <c r="B9" s="14"/>
      <c r="C9" s="14"/>
      <c r="D9" s="14"/>
      <c r="E9" s="14"/>
      <c r="F9" s="14"/>
      <c r="G9" s="14"/>
      <c r="H9" s="14"/>
      <c r="I9" s="14"/>
    </row>
    <row r="10" spans="1:9">
      <c r="A10" s="88" t="s">
        <v>219</v>
      </c>
      <c r="B10" s="14"/>
      <c r="C10" s="14"/>
      <c r="D10" s="14"/>
      <c r="E10" s="14"/>
      <c r="F10" s="14"/>
      <c r="G10" s="14"/>
      <c r="H10" s="14"/>
      <c r="I10" s="14"/>
    </row>
    <row r="11" spans="1:9">
      <c r="A11" s="102" t="s">
        <v>208</v>
      </c>
      <c r="B11" s="14"/>
      <c r="C11" s="14"/>
      <c r="D11" s="14"/>
      <c r="E11" s="14"/>
      <c r="F11" s="14"/>
      <c r="G11" s="14"/>
      <c r="H11" s="14"/>
      <c r="I11" s="14"/>
    </row>
    <row r="12" spans="1:9">
      <c r="A12" s="86" t="s">
        <v>224</v>
      </c>
      <c r="B12" s="14"/>
      <c r="C12" s="14"/>
      <c r="D12" s="14"/>
      <c r="E12" s="14"/>
      <c r="F12" s="14"/>
      <c r="G12" s="14"/>
      <c r="H12" s="14"/>
      <c r="I12" s="14"/>
    </row>
    <row r="13" spans="1:9">
      <c r="A13" s="85"/>
      <c r="B13" s="14"/>
      <c r="C13" s="14"/>
      <c r="D13" s="14"/>
      <c r="E13" s="14"/>
      <c r="F13" s="14"/>
      <c r="G13" s="14"/>
      <c r="H13" s="14"/>
      <c r="I13" s="14"/>
    </row>
    <row r="14" spans="1:9">
      <c r="A14" s="89" t="s">
        <v>162</v>
      </c>
      <c r="B14" s="14"/>
      <c r="C14" s="14"/>
      <c r="D14" s="14"/>
      <c r="E14" s="14"/>
      <c r="F14" s="14"/>
      <c r="G14" s="14"/>
      <c r="H14" s="14"/>
      <c r="I14" s="14"/>
    </row>
    <row r="15" spans="1:9">
      <c r="A15" s="89" t="s">
        <v>163</v>
      </c>
      <c r="B15" s="14"/>
      <c r="C15" s="14"/>
      <c r="D15" s="14"/>
      <c r="E15" s="14"/>
      <c r="F15" s="14"/>
      <c r="G15" s="14"/>
      <c r="H15" s="14"/>
      <c r="I15" s="14"/>
    </row>
    <row r="16" spans="1:9">
      <c r="A16" s="89" t="s">
        <v>164</v>
      </c>
      <c r="B16" s="14"/>
      <c r="C16" s="14"/>
      <c r="D16" s="14"/>
      <c r="E16" s="14"/>
      <c r="F16" s="14"/>
      <c r="G16" s="14"/>
      <c r="H16" s="14"/>
      <c r="I16" s="14"/>
    </row>
    <row r="17" spans="1:9">
      <c r="A17" s="89" t="s">
        <v>165</v>
      </c>
      <c r="B17" s="14"/>
      <c r="C17" s="14"/>
      <c r="D17" s="14"/>
      <c r="E17" s="14"/>
      <c r="F17" s="14"/>
      <c r="G17" s="14"/>
      <c r="H17" s="14"/>
      <c r="I17" s="14"/>
    </row>
    <row r="18" spans="1:9">
      <c r="A18" s="89" t="s">
        <v>167</v>
      </c>
      <c r="B18" s="14"/>
      <c r="C18" s="14"/>
      <c r="D18" s="14"/>
      <c r="E18" s="14"/>
      <c r="F18" s="14"/>
      <c r="G18" s="14"/>
      <c r="H18" s="14"/>
      <c r="I18" s="14"/>
    </row>
    <row r="19" spans="1:9">
      <c r="A19" s="89" t="s">
        <v>523</v>
      </c>
      <c r="B19" s="14"/>
      <c r="C19" s="14"/>
      <c r="D19" s="14"/>
      <c r="E19" s="14"/>
      <c r="F19" s="14"/>
      <c r="G19" s="14"/>
      <c r="H19" s="14"/>
      <c r="I19" s="14"/>
    </row>
    <row r="20" spans="1:9">
      <c r="A20" s="89" t="s">
        <v>166</v>
      </c>
      <c r="B20" s="14"/>
      <c r="C20" s="14"/>
      <c r="D20" s="14"/>
      <c r="E20" s="14"/>
      <c r="F20" s="14"/>
      <c r="G20" s="14"/>
      <c r="H20" s="14"/>
      <c r="I20" s="14"/>
    </row>
    <row r="21" spans="1:9" ht="19" customHeight="1">
      <c r="A21" s="89" t="s">
        <v>209</v>
      </c>
      <c r="B21" s="14"/>
      <c r="C21" s="14"/>
      <c r="D21" s="14"/>
      <c r="E21" s="14"/>
      <c r="F21" s="14"/>
      <c r="G21" s="14"/>
      <c r="H21" s="14"/>
      <c r="I21" s="14"/>
    </row>
    <row r="22" spans="1:9">
      <c r="A22" s="322" t="s">
        <v>524</v>
      </c>
      <c r="B22" s="14"/>
      <c r="C22" s="14"/>
      <c r="D22" s="14"/>
      <c r="E22" s="14"/>
      <c r="F22" s="14"/>
      <c r="G22" s="14"/>
      <c r="H22" s="14"/>
      <c r="I22" s="14"/>
    </row>
    <row r="23" spans="1:9">
      <c r="A23" s="287" t="s">
        <v>688</v>
      </c>
      <c r="B23" s="14"/>
      <c r="C23" s="14"/>
      <c r="D23" s="14"/>
      <c r="E23" s="14"/>
      <c r="F23" s="14"/>
      <c r="G23" s="14"/>
      <c r="H23" s="14"/>
      <c r="I23" s="14"/>
    </row>
    <row r="24" spans="1:9">
      <c r="A24" s="89" t="s">
        <v>169</v>
      </c>
      <c r="B24" s="14"/>
      <c r="C24" s="14"/>
      <c r="D24" s="14"/>
      <c r="E24" s="14"/>
      <c r="F24" s="14"/>
      <c r="G24" s="14"/>
      <c r="H24" s="14"/>
      <c r="I24" s="14"/>
    </row>
    <row r="25" spans="1:9">
      <c r="A25" s="90" t="s">
        <v>225</v>
      </c>
      <c r="B25" s="14"/>
      <c r="C25" s="14"/>
      <c r="D25" s="14"/>
      <c r="E25" s="14"/>
      <c r="F25" s="14"/>
      <c r="G25" s="14"/>
      <c r="H25" s="14"/>
      <c r="I25" s="14"/>
    </row>
    <row r="26" spans="1:9">
      <c r="A26" s="85" t="s">
        <v>173</v>
      </c>
      <c r="B26" s="14"/>
      <c r="C26" s="14"/>
      <c r="D26" s="14"/>
      <c r="E26" s="14"/>
      <c r="F26" s="14"/>
      <c r="G26" s="14"/>
      <c r="H26" s="14"/>
      <c r="I26" s="14"/>
    </row>
    <row r="27" spans="1:9">
      <c r="A27" s="85" t="s">
        <v>170</v>
      </c>
      <c r="B27" s="14"/>
      <c r="C27" s="14"/>
      <c r="D27" s="14"/>
      <c r="E27" s="14"/>
      <c r="F27" s="14"/>
      <c r="G27" s="14"/>
      <c r="H27" s="14"/>
      <c r="I27" s="14"/>
    </row>
    <row r="28" spans="1:9">
      <c r="A28" s="85" t="s">
        <v>178</v>
      </c>
      <c r="B28" s="14"/>
      <c r="C28" s="14"/>
      <c r="D28" s="14"/>
      <c r="E28" s="14"/>
      <c r="F28" s="14"/>
      <c r="G28" s="14"/>
      <c r="H28" s="14"/>
      <c r="I28" s="14"/>
    </row>
    <row r="29" spans="1:9">
      <c r="A29" s="85" t="s">
        <v>179</v>
      </c>
      <c r="B29" s="14"/>
      <c r="C29" s="14"/>
      <c r="D29" s="14"/>
      <c r="E29" s="14"/>
      <c r="F29" s="14"/>
      <c r="G29" s="14"/>
      <c r="H29" s="14"/>
      <c r="I29" s="14"/>
    </row>
    <row r="30" spans="1:9">
      <c r="A30" s="91" t="s">
        <v>174</v>
      </c>
      <c r="B30" s="14"/>
      <c r="C30" s="14"/>
      <c r="D30" s="14"/>
      <c r="E30" s="14"/>
      <c r="F30" s="14"/>
      <c r="G30" s="14"/>
      <c r="H30" s="14"/>
      <c r="I30" s="14"/>
    </row>
    <row r="31" spans="1:9">
      <c r="A31" s="92" t="s">
        <v>175</v>
      </c>
      <c r="B31" s="14"/>
      <c r="C31" s="14"/>
      <c r="D31" s="14"/>
      <c r="E31" s="14"/>
      <c r="F31" s="14"/>
      <c r="G31" s="14"/>
      <c r="H31" s="14"/>
      <c r="I31" s="14"/>
    </row>
    <row r="32" spans="1:9">
      <c r="A32" s="14"/>
      <c r="B32" s="14"/>
      <c r="C32" s="14"/>
      <c r="D32" s="14"/>
      <c r="E32" s="14"/>
      <c r="F32" s="14"/>
      <c r="G32" s="14"/>
      <c r="H32" s="14"/>
      <c r="I32" s="14"/>
    </row>
  </sheetData>
  <hyperlinks>
    <hyperlink ref="A14" location="'Apple Iphone Ipad'!A1" display="Apple Iphone Ipad"/>
    <hyperlink ref="A15" location="Samsung!A1" display="Samsung"/>
    <hyperlink ref="A16" location="Blackberry!A1" display="Blackberry"/>
    <hyperlink ref="A17" location="HTC!A1" display="HTC"/>
    <hyperlink ref="A20" location="Прочее!A1" display="Прочее"/>
    <hyperlink ref="A24" location="'Общий счет '!A1" display="Общий счет "/>
    <hyperlink ref="A21" location="'Пластины для чехлов'!A1" display="Металлические пластины "/>
    <hyperlink ref="A18" location="LG!A1" display="LG"/>
    <hyperlink ref="A19" location="Sony!A1" display="SONY"/>
  </hyperlinks>
  <pageMargins left="0.7" right="0.7" top="0.75" bottom="0.75" header="0.3" footer="0.3"/>
  <pageSetup paperSize="9" orientation="portrait" verticalDpi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FFFF00"/>
  </sheetPr>
  <dimension ref="A1:I1098"/>
  <sheetViews>
    <sheetView topLeftCell="A258" workbookViewId="0">
      <selection activeCell="K12" sqref="K12"/>
    </sheetView>
  </sheetViews>
  <sheetFormatPr baseColWidth="10" defaultColWidth="8.83203125" defaultRowHeight="15" x14ac:dyDescent="0"/>
  <cols>
    <col min="1" max="1" width="14" customWidth="1"/>
    <col min="2" max="2" width="13.6640625" customWidth="1"/>
    <col min="3" max="3" width="17" customWidth="1"/>
    <col min="4" max="4" width="10.6640625" style="10" customWidth="1"/>
    <col min="5" max="5" width="14.1640625" customWidth="1"/>
    <col min="6" max="6" width="14.6640625" customWidth="1"/>
    <col min="7" max="7" width="16.83203125" customWidth="1"/>
    <col min="8" max="8" width="11.6640625" style="10" customWidth="1"/>
  </cols>
  <sheetData>
    <row r="1" spans="1:8" ht="72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0.75" customHeight="1" thickBot="1">
      <c r="A2" s="354" t="s">
        <v>655</v>
      </c>
      <c r="B2" s="355"/>
      <c r="C2" s="355"/>
      <c r="D2" s="355"/>
      <c r="E2" s="355"/>
      <c r="F2" s="355"/>
      <c r="G2" s="356"/>
      <c r="H2" s="272">
        <v>6.8</v>
      </c>
    </row>
    <row r="3" spans="1:8" ht="31.5" customHeight="1">
      <c r="A3" s="323"/>
      <c r="B3" s="16" t="s">
        <v>4</v>
      </c>
      <c r="C3" s="310" t="s">
        <v>690</v>
      </c>
      <c r="D3" s="18" t="s">
        <v>326</v>
      </c>
      <c r="E3" s="327"/>
      <c r="F3" s="16" t="s">
        <v>4</v>
      </c>
      <c r="G3" s="310" t="s">
        <v>691</v>
      </c>
      <c r="H3" s="18" t="s">
        <v>326</v>
      </c>
    </row>
    <row r="4" spans="1:8" ht="33" customHeight="1">
      <c r="A4" s="324"/>
      <c r="B4" s="20" t="s">
        <v>5</v>
      </c>
      <c r="C4" s="21" t="s">
        <v>692</v>
      </c>
      <c r="D4" s="249">
        <f>7/H2</f>
        <v>1.0294117647058825</v>
      </c>
      <c r="E4" s="328"/>
      <c r="F4" s="20" t="s">
        <v>5</v>
      </c>
      <c r="G4" s="21" t="s">
        <v>693</v>
      </c>
      <c r="H4" s="249">
        <f>11/H2</f>
        <v>1.6176470588235294</v>
      </c>
    </row>
    <row r="5" spans="1:8" ht="16.5" customHeight="1">
      <c r="A5" s="324"/>
      <c r="B5" s="243" t="s">
        <v>324</v>
      </c>
      <c r="C5" s="54" t="s">
        <v>323</v>
      </c>
      <c r="D5" s="251"/>
      <c r="E5" s="328"/>
      <c r="F5" s="243" t="s">
        <v>324</v>
      </c>
      <c r="G5" s="54" t="s">
        <v>323</v>
      </c>
      <c r="H5" s="251"/>
    </row>
    <row r="6" spans="1:8" ht="16.5" customHeight="1">
      <c r="A6" s="324"/>
      <c r="B6" s="36" t="s">
        <v>24</v>
      </c>
      <c r="C6" s="153"/>
      <c r="D6" s="253">
        <f>C6*D4</f>
        <v>0</v>
      </c>
      <c r="E6" s="328"/>
      <c r="F6" s="36" t="s">
        <v>50</v>
      </c>
      <c r="G6" s="153"/>
      <c r="H6" s="253">
        <f>G6*H4</f>
        <v>0</v>
      </c>
    </row>
    <row r="7" spans="1:8" ht="16.5" customHeight="1">
      <c r="A7" s="325"/>
      <c r="B7" s="35" t="s">
        <v>23</v>
      </c>
      <c r="C7" s="71"/>
      <c r="D7" s="253">
        <f>C7*D4</f>
        <v>0</v>
      </c>
      <c r="E7" s="329"/>
      <c r="F7" s="35" t="s">
        <v>23</v>
      </c>
      <c r="G7" s="72"/>
      <c r="H7" s="253">
        <f>G7*H4</f>
        <v>0</v>
      </c>
    </row>
    <row r="8" spans="1:8" ht="16.5" customHeight="1">
      <c r="A8" s="325"/>
      <c r="B8" s="35" t="s">
        <v>38</v>
      </c>
      <c r="C8" s="73"/>
      <c r="D8" s="253">
        <f>C8*D4</f>
        <v>0</v>
      </c>
      <c r="E8" s="329"/>
      <c r="F8" s="35" t="s">
        <v>38</v>
      </c>
      <c r="G8" s="72"/>
      <c r="H8" s="253">
        <f>G8*H4</f>
        <v>0</v>
      </c>
    </row>
    <row r="9" spans="1:8" ht="16.5" customHeight="1">
      <c r="A9" s="325"/>
      <c r="B9" s="35"/>
      <c r="C9" s="72"/>
      <c r="D9" s="273"/>
      <c r="E9" s="329"/>
      <c r="F9" s="35" t="s">
        <v>39</v>
      </c>
      <c r="G9" s="72"/>
      <c r="H9" s="253">
        <f>G9*H4</f>
        <v>0</v>
      </c>
    </row>
    <row r="10" spans="1:8" ht="16.5" customHeight="1">
      <c r="A10" s="325"/>
      <c r="B10" s="35"/>
      <c r="C10" s="72"/>
      <c r="D10" s="273"/>
      <c r="E10" s="329"/>
      <c r="F10" s="35" t="s">
        <v>55</v>
      </c>
      <c r="G10" s="72"/>
      <c r="H10" s="253">
        <f>G10*H4</f>
        <v>0</v>
      </c>
    </row>
    <row r="11" spans="1:8" ht="16.5" customHeight="1" thickBot="1">
      <c r="A11" s="326"/>
      <c r="B11" s="37" t="s">
        <v>37</v>
      </c>
      <c r="C11" s="97">
        <f>SUM(C6:C8)</f>
        <v>0</v>
      </c>
      <c r="D11" s="252">
        <f>SUM(D6:D8)</f>
        <v>0</v>
      </c>
      <c r="E11" s="330"/>
      <c r="F11" s="37" t="s">
        <v>37</v>
      </c>
      <c r="G11" s="38">
        <f>SUM(G6:G10)</f>
        <v>0</v>
      </c>
      <c r="H11" s="255">
        <f>SUM(H6:H8)</f>
        <v>0</v>
      </c>
    </row>
    <row r="12" spans="1:8" ht="16.5" customHeight="1" thickBot="1">
      <c r="A12" s="333" t="str">
        <f>A36</f>
        <v>Минимальный заказ 300 шт. в ассортименте, но не менее 5 шт. одного цвета</v>
      </c>
      <c r="B12" s="334"/>
      <c r="C12" s="334"/>
      <c r="D12" s="334"/>
      <c r="E12" s="334"/>
      <c r="F12" s="334"/>
      <c r="G12" s="334"/>
      <c r="H12" s="334"/>
    </row>
    <row r="13" spans="1:8" ht="16.5" customHeight="1">
      <c r="A13" s="323"/>
      <c r="B13" s="16" t="s">
        <v>4</v>
      </c>
      <c r="C13" s="310" t="s">
        <v>696</v>
      </c>
      <c r="D13" s="18" t="s">
        <v>326</v>
      </c>
      <c r="E13" s="327"/>
      <c r="F13" s="16" t="s">
        <v>4</v>
      </c>
      <c r="G13" s="310" t="s">
        <v>697</v>
      </c>
      <c r="H13" s="18" t="s">
        <v>326</v>
      </c>
    </row>
    <row r="14" spans="1:8" ht="28" customHeight="1">
      <c r="A14" s="324"/>
      <c r="B14" s="20" t="s">
        <v>5</v>
      </c>
      <c r="C14" s="21" t="s">
        <v>694</v>
      </c>
      <c r="D14" s="249">
        <f>7/H2</f>
        <v>1.0294117647058825</v>
      </c>
      <c r="E14" s="328"/>
      <c r="F14" s="20" t="s">
        <v>5</v>
      </c>
      <c r="G14" s="21" t="s">
        <v>695</v>
      </c>
      <c r="H14" s="249">
        <f>12/H2</f>
        <v>1.7647058823529411</v>
      </c>
    </row>
    <row r="15" spans="1:8" ht="16.5" customHeight="1">
      <c r="A15" s="324"/>
      <c r="B15" s="243" t="s">
        <v>324</v>
      </c>
      <c r="C15" s="54" t="s">
        <v>323</v>
      </c>
      <c r="D15" s="251"/>
      <c r="E15" s="328"/>
      <c r="F15" s="243" t="s">
        <v>324</v>
      </c>
      <c r="G15" s="54" t="s">
        <v>323</v>
      </c>
      <c r="H15" s="251"/>
    </row>
    <row r="16" spans="1:8" ht="16.5" customHeight="1">
      <c r="A16" s="324"/>
      <c r="B16" s="36" t="s">
        <v>24</v>
      </c>
      <c r="C16" s="153"/>
      <c r="D16" s="253">
        <f>C16*D14</f>
        <v>0</v>
      </c>
      <c r="E16" s="328"/>
      <c r="F16" s="36" t="s">
        <v>50</v>
      </c>
      <c r="G16" s="153"/>
      <c r="H16" s="253">
        <f>G16*H14</f>
        <v>0</v>
      </c>
    </row>
    <row r="17" spans="1:8" ht="16.5" customHeight="1">
      <c r="A17" s="325"/>
      <c r="B17" s="35" t="s">
        <v>23</v>
      </c>
      <c r="C17" s="71"/>
      <c r="D17" s="253">
        <f>C17*D14</f>
        <v>0</v>
      </c>
      <c r="E17" s="329"/>
      <c r="F17" s="35" t="s">
        <v>23</v>
      </c>
      <c r="G17" s="72"/>
      <c r="H17" s="253">
        <f>G17*H14</f>
        <v>0</v>
      </c>
    </row>
    <row r="18" spans="1:8" ht="16.5" customHeight="1">
      <c r="A18" s="325"/>
      <c r="B18" s="35" t="s">
        <v>38</v>
      </c>
      <c r="C18" s="73"/>
      <c r="D18" s="253">
        <f>C18*D14</f>
        <v>0</v>
      </c>
      <c r="E18" s="329"/>
      <c r="F18" s="35" t="s">
        <v>38</v>
      </c>
      <c r="G18" s="72"/>
      <c r="H18" s="253">
        <f>G18*H14</f>
        <v>0</v>
      </c>
    </row>
    <row r="19" spans="1:8" ht="16.5" customHeight="1">
      <c r="A19" s="325"/>
      <c r="B19" s="35"/>
      <c r="C19" s="72"/>
      <c r="D19" s="273"/>
      <c r="E19" s="329"/>
      <c r="F19" s="35" t="s">
        <v>55</v>
      </c>
      <c r="G19" s="72"/>
      <c r="H19" s="253">
        <f>G19*H14</f>
        <v>0</v>
      </c>
    </row>
    <row r="20" spans="1:8" ht="16.5" customHeight="1" thickBot="1">
      <c r="A20" s="326"/>
      <c r="B20" s="37" t="s">
        <v>37</v>
      </c>
      <c r="C20" s="97">
        <f>SUM(C16:C18)</f>
        <v>0</v>
      </c>
      <c r="D20" s="252">
        <f>SUM(D16:D18)</f>
        <v>0</v>
      </c>
      <c r="E20" s="330"/>
      <c r="F20" s="37" t="s">
        <v>37</v>
      </c>
      <c r="G20" s="38">
        <f>SUM(G16:G19)</f>
        <v>0</v>
      </c>
      <c r="H20" s="255">
        <f>SUM(H16:H18)</f>
        <v>0</v>
      </c>
    </row>
    <row r="21" spans="1:8" ht="16.5" customHeight="1" thickBot="1">
      <c r="A21" s="331" t="str">
        <f>A36</f>
        <v>Минимальный заказ 300 шт. в ассортименте, но не менее 5 шт. одного цвета</v>
      </c>
      <c r="B21" s="332"/>
      <c r="C21" s="332"/>
      <c r="D21" s="332"/>
      <c r="E21" s="332"/>
      <c r="F21" s="332"/>
      <c r="G21" s="332"/>
      <c r="H21" s="332"/>
    </row>
    <row r="22" spans="1:8" ht="33.75" customHeight="1">
      <c r="A22" s="323"/>
      <c r="B22" s="16" t="s">
        <v>4</v>
      </c>
      <c r="C22" s="310" t="s">
        <v>321</v>
      </c>
      <c r="D22" s="231" t="s">
        <v>326</v>
      </c>
      <c r="E22" s="359"/>
      <c r="F22" s="16" t="s">
        <v>4</v>
      </c>
      <c r="G22" s="310" t="s">
        <v>610</v>
      </c>
      <c r="H22" s="18" t="s">
        <v>326</v>
      </c>
    </row>
    <row r="23" spans="1:8" ht="56.25" customHeight="1">
      <c r="A23" s="324"/>
      <c r="B23" s="20" t="s">
        <v>5</v>
      </c>
      <c r="C23" s="21" t="s">
        <v>325</v>
      </c>
      <c r="D23" s="245">
        <f>7/H2</f>
        <v>1.0294117647058825</v>
      </c>
      <c r="E23" s="360"/>
      <c r="F23" s="20" t="s">
        <v>5</v>
      </c>
      <c r="G23" s="21" t="s">
        <v>608</v>
      </c>
      <c r="H23" s="249">
        <f>24/H2</f>
        <v>3.5294117647058822</v>
      </c>
    </row>
    <row r="24" spans="1:8" ht="14.25" customHeight="1">
      <c r="A24" s="324"/>
      <c r="B24" s="243" t="s">
        <v>324</v>
      </c>
      <c r="C24" s="54" t="s">
        <v>323</v>
      </c>
      <c r="D24" s="246"/>
      <c r="E24" s="360"/>
      <c r="F24" s="243" t="s">
        <v>324</v>
      </c>
      <c r="G24" s="54" t="s">
        <v>322</v>
      </c>
      <c r="H24" s="250"/>
    </row>
    <row r="25" spans="1:8" ht="16" customHeight="1">
      <c r="A25" s="324"/>
      <c r="B25" s="36" t="s">
        <v>51</v>
      </c>
      <c r="C25" s="138"/>
      <c r="D25" s="247">
        <f>C25*D23</f>
        <v>0</v>
      </c>
      <c r="E25" s="360"/>
      <c r="F25" s="36" t="s">
        <v>51</v>
      </c>
      <c r="G25" s="173"/>
      <c r="H25" s="251">
        <f>G25*H23</f>
        <v>0</v>
      </c>
    </row>
    <row r="26" spans="1:8" ht="14.25" customHeight="1">
      <c r="A26" s="324"/>
      <c r="B26" s="36" t="s">
        <v>24</v>
      </c>
      <c r="C26" s="153"/>
      <c r="D26" s="247">
        <f>C26*D23</f>
        <v>0</v>
      </c>
      <c r="E26" s="360"/>
      <c r="F26" s="36"/>
      <c r="G26" s="216"/>
      <c r="H26" s="251">
        <f>G26*H23</f>
        <v>0</v>
      </c>
    </row>
    <row r="27" spans="1:8" ht="14.25" customHeight="1">
      <c r="A27" s="324"/>
      <c r="B27" s="36" t="s">
        <v>55</v>
      </c>
      <c r="C27" s="237"/>
      <c r="D27" s="247">
        <f>C27*D23</f>
        <v>0</v>
      </c>
      <c r="E27" s="360"/>
      <c r="F27" s="36"/>
      <c r="G27" s="232"/>
      <c r="H27" s="251"/>
    </row>
    <row r="28" spans="1:8" ht="14.25" customHeight="1">
      <c r="A28" s="324"/>
      <c r="B28" s="36" t="s">
        <v>42</v>
      </c>
      <c r="C28" s="238"/>
      <c r="D28" s="247">
        <f>C28*D23</f>
        <v>0</v>
      </c>
      <c r="E28" s="360"/>
      <c r="F28" s="36"/>
      <c r="G28" s="232"/>
      <c r="H28" s="251"/>
    </row>
    <row r="29" spans="1:8" ht="14.25" customHeight="1">
      <c r="A29" s="324"/>
      <c r="B29" s="36" t="s">
        <v>256</v>
      </c>
      <c r="C29" s="239"/>
      <c r="D29" s="247">
        <f>C29*D23</f>
        <v>0</v>
      </c>
      <c r="E29" s="360"/>
      <c r="F29" s="36"/>
      <c r="G29" s="217"/>
      <c r="H29" s="251"/>
    </row>
    <row r="30" spans="1:8" ht="14.25" customHeight="1">
      <c r="A30" s="324"/>
      <c r="B30" s="36" t="s">
        <v>193</v>
      </c>
      <c r="C30" s="240"/>
      <c r="D30" s="247">
        <f>C30*D23</f>
        <v>0</v>
      </c>
      <c r="E30" s="360"/>
      <c r="F30" s="36"/>
      <c r="G30" s="217"/>
      <c r="H30" s="251"/>
    </row>
    <row r="31" spans="1:8" ht="14.25" customHeight="1">
      <c r="A31" s="324"/>
      <c r="B31" s="36" t="s">
        <v>257</v>
      </c>
      <c r="C31" s="241"/>
      <c r="D31" s="247">
        <f>C31*D23</f>
        <v>0</v>
      </c>
      <c r="E31" s="360"/>
      <c r="F31" s="36"/>
      <c r="G31" s="217"/>
      <c r="H31" s="251"/>
    </row>
    <row r="32" spans="1:8" ht="14.25" customHeight="1">
      <c r="A32" s="324"/>
      <c r="B32" s="36" t="s">
        <v>258</v>
      </c>
      <c r="C32" s="216"/>
      <c r="D32" s="247">
        <f>C32*D23</f>
        <v>0</v>
      </c>
      <c r="E32" s="360"/>
      <c r="F32" s="36"/>
      <c r="G32" s="217"/>
      <c r="H32" s="251"/>
    </row>
    <row r="33" spans="1:8" ht="14.25" customHeight="1">
      <c r="A33" s="324"/>
      <c r="B33" s="36" t="s">
        <v>259</v>
      </c>
      <c r="C33" s="214"/>
      <c r="D33" s="247">
        <f>C33*D23</f>
        <v>0</v>
      </c>
      <c r="E33" s="360"/>
      <c r="F33" s="36"/>
      <c r="G33" s="217"/>
      <c r="H33" s="251"/>
    </row>
    <row r="34" spans="1:8" ht="14.25" customHeight="1">
      <c r="A34" s="324"/>
      <c r="B34" s="36" t="s">
        <v>214</v>
      </c>
      <c r="C34" s="242"/>
      <c r="D34" s="247">
        <f>C34*D23</f>
        <v>0</v>
      </c>
      <c r="E34" s="360"/>
      <c r="F34" s="36"/>
      <c r="G34" s="217"/>
      <c r="H34" s="251"/>
    </row>
    <row r="35" spans="1:8" ht="14.25" customHeight="1" thickBot="1">
      <c r="A35" s="326"/>
      <c r="B35" s="37" t="s">
        <v>37</v>
      </c>
      <c r="C35" s="97">
        <f>SUM(C25:C34)</f>
        <v>0</v>
      </c>
      <c r="D35" s="248">
        <f>SUM(D25:D34)</f>
        <v>0</v>
      </c>
      <c r="E35" s="361"/>
      <c r="F35" s="37" t="s">
        <v>37</v>
      </c>
      <c r="G35" s="97">
        <f>SUM(G25:G26)</f>
        <v>0</v>
      </c>
      <c r="H35" s="252">
        <f>SUM(H25:H26)</f>
        <v>0</v>
      </c>
    </row>
    <row r="36" spans="1:8" ht="14.25" customHeight="1" thickBot="1">
      <c r="A36" s="362" t="s">
        <v>300</v>
      </c>
      <c r="B36" s="363"/>
      <c r="C36" s="363"/>
      <c r="D36" s="363"/>
      <c r="E36" s="363"/>
      <c r="F36" s="363"/>
      <c r="G36" s="363"/>
      <c r="H36" s="363"/>
    </row>
    <row r="37" spans="1:8" ht="20.25" customHeight="1">
      <c r="A37" s="323"/>
      <c r="B37" s="16" t="s">
        <v>4</v>
      </c>
      <c r="C37" s="310" t="s">
        <v>230</v>
      </c>
      <c r="D37" s="18" t="s">
        <v>326</v>
      </c>
      <c r="E37" s="327"/>
      <c r="F37" s="16" t="s">
        <v>4</v>
      </c>
      <c r="G37" s="310" t="s">
        <v>611</v>
      </c>
      <c r="H37" s="18" t="s">
        <v>326</v>
      </c>
    </row>
    <row r="38" spans="1:8" ht="64" customHeight="1">
      <c r="A38" s="324"/>
      <c r="B38" s="20" t="s">
        <v>5</v>
      </c>
      <c r="C38" s="21" t="s">
        <v>327</v>
      </c>
      <c r="D38" s="249">
        <f>11/H2</f>
        <v>1.6176470588235294</v>
      </c>
      <c r="E38" s="328"/>
      <c r="F38" s="20" t="s">
        <v>5</v>
      </c>
      <c r="G38" s="21" t="s">
        <v>609</v>
      </c>
      <c r="H38" s="249">
        <f>25/H2</f>
        <v>3.6764705882352944</v>
      </c>
    </row>
    <row r="39" spans="1:8" ht="14.25" customHeight="1">
      <c r="A39" s="324"/>
      <c r="B39" s="243" t="s">
        <v>324</v>
      </c>
      <c r="C39" s="54" t="s">
        <v>323</v>
      </c>
      <c r="D39" s="250"/>
      <c r="E39" s="328"/>
      <c r="F39" s="243" t="s">
        <v>324</v>
      </c>
      <c r="G39" s="54" t="s">
        <v>323</v>
      </c>
      <c r="H39" s="250"/>
    </row>
    <row r="40" spans="1:8" ht="14.25" customHeight="1">
      <c r="A40" s="324"/>
      <c r="B40" s="108" t="s">
        <v>51</v>
      </c>
      <c r="C40" s="111"/>
      <c r="D40" s="253">
        <f>C40*D38</f>
        <v>0</v>
      </c>
      <c r="E40" s="328"/>
      <c r="F40" s="108" t="s">
        <v>23</v>
      </c>
      <c r="G40" s="111"/>
      <c r="H40" s="254">
        <f>G40*H38</f>
        <v>0</v>
      </c>
    </row>
    <row r="41" spans="1:8" ht="14.25" customHeight="1">
      <c r="A41" s="347"/>
      <c r="B41" s="108" t="s">
        <v>50</v>
      </c>
      <c r="C41" s="112"/>
      <c r="D41" s="253">
        <f>C41*D38</f>
        <v>0</v>
      </c>
      <c r="E41" s="335"/>
      <c r="F41" s="108"/>
      <c r="G41" s="199"/>
      <c r="H41" s="254"/>
    </row>
    <row r="42" spans="1:8" ht="14.25" customHeight="1">
      <c r="A42" s="347"/>
      <c r="B42" s="108" t="s">
        <v>36</v>
      </c>
      <c r="C42" s="122"/>
      <c r="D42" s="253">
        <f>C42*D38</f>
        <v>0</v>
      </c>
      <c r="E42" s="335"/>
      <c r="F42" s="108"/>
      <c r="G42" s="199"/>
      <c r="H42" s="254"/>
    </row>
    <row r="43" spans="1:8" ht="14.25" customHeight="1">
      <c r="A43" s="347"/>
      <c r="B43" s="108" t="s">
        <v>35</v>
      </c>
      <c r="C43" s="112"/>
      <c r="D43" s="253">
        <f>C43*D38</f>
        <v>0</v>
      </c>
      <c r="E43" s="335"/>
      <c r="F43" s="108"/>
      <c r="G43" s="199"/>
      <c r="H43" s="254"/>
    </row>
    <row r="44" spans="1:8" ht="14.25" customHeight="1">
      <c r="A44" s="347"/>
      <c r="B44" s="108" t="s">
        <v>53</v>
      </c>
      <c r="C44" s="128"/>
      <c r="D44" s="253">
        <f>C44*D38</f>
        <v>0</v>
      </c>
      <c r="E44" s="335"/>
      <c r="F44" s="108"/>
      <c r="G44" s="199"/>
      <c r="H44" s="254"/>
    </row>
    <row r="45" spans="1:8" ht="14.25" customHeight="1">
      <c r="A45" s="347"/>
      <c r="B45" s="108" t="s">
        <v>26</v>
      </c>
      <c r="C45" s="114"/>
      <c r="D45" s="253">
        <f>C45*D38</f>
        <v>0</v>
      </c>
      <c r="E45" s="335"/>
      <c r="F45" s="108"/>
      <c r="G45" s="199"/>
      <c r="H45" s="254"/>
    </row>
    <row r="46" spans="1:8" ht="14.25" customHeight="1">
      <c r="A46" s="347"/>
      <c r="B46" s="108" t="s">
        <v>196</v>
      </c>
      <c r="C46" s="117"/>
      <c r="D46" s="253">
        <f>C46*D38</f>
        <v>0</v>
      </c>
      <c r="E46" s="335"/>
      <c r="F46" s="108"/>
      <c r="G46" s="199"/>
      <c r="H46" s="254"/>
    </row>
    <row r="47" spans="1:8" ht="14.25" customHeight="1">
      <c r="A47" s="347"/>
      <c r="B47" s="108" t="s">
        <v>193</v>
      </c>
      <c r="C47" s="125"/>
      <c r="D47" s="253">
        <f>C47*D38</f>
        <v>0</v>
      </c>
      <c r="E47" s="335"/>
      <c r="F47" s="108"/>
      <c r="G47" s="199"/>
      <c r="H47" s="254"/>
    </row>
    <row r="48" spans="1:8" ht="14.25" customHeight="1">
      <c r="A48" s="347"/>
      <c r="B48" s="108" t="s">
        <v>25</v>
      </c>
      <c r="C48" s="113"/>
      <c r="D48" s="253">
        <f>C48*D38</f>
        <v>0</v>
      </c>
      <c r="E48" s="335"/>
      <c r="F48" s="108"/>
      <c r="G48" s="199"/>
      <c r="H48" s="254"/>
    </row>
    <row r="49" spans="1:9" ht="14.25" customHeight="1">
      <c r="A49" s="347"/>
      <c r="B49" s="108" t="s">
        <v>191</v>
      </c>
      <c r="C49" s="206"/>
      <c r="D49" s="253">
        <f>C49*D38</f>
        <v>0</v>
      </c>
      <c r="E49" s="335"/>
      <c r="F49" s="108"/>
      <c r="G49" s="199"/>
      <c r="H49" s="254"/>
    </row>
    <row r="50" spans="1:9" ht="14.25" customHeight="1">
      <c r="A50" s="347"/>
      <c r="B50" s="108" t="s">
        <v>247</v>
      </c>
      <c r="C50" s="207"/>
      <c r="D50" s="253">
        <f>C50*D38</f>
        <v>0</v>
      </c>
      <c r="E50" s="335"/>
      <c r="F50" s="108"/>
      <c r="G50" s="199"/>
      <c r="H50" s="254"/>
    </row>
    <row r="51" spans="1:9" ht="14.25" customHeight="1">
      <c r="A51" s="347"/>
      <c r="B51" s="108" t="s">
        <v>248</v>
      </c>
      <c r="C51" s="208"/>
      <c r="D51" s="253">
        <f>C51*D38</f>
        <v>0</v>
      </c>
      <c r="E51" s="335"/>
      <c r="F51" s="108"/>
      <c r="G51" s="199"/>
      <c r="H51" s="254"/>
    </row>
    <row r="52" spans="1:9" ht="14.25" customHeight="1" thickBot="1">
      <c r="A52" s="348"/>
      <c r="B52" s="110" t="s">
        <v>37</v>
      </c>
      <c r="C52" s="123">
        <f>SUM(C40:C51)</f>
        <v>0</v>
      </c>
      <c r="D52" s="252">
        <f>SUM(D40:D51)</f>
        <v>0</v>
      </c>
      <c r="E52" s="336"/>
      <c r="F52" s="110" t="s">
        <v>37</v>
      </c>
      <c r="G52" s="129">
        <f>SUM(G40)</f>
        <v>0</v>
      </c>
      <c r="H52" s="255">
        <f>SUM(H40)</f>
        <v>0</v>
      </c>
    </row>
    <row r="53" spans="1:9" ht="14.25" customHeight="1" thickBot="1">
      <c r="A53" s="364" t="str">
        <f>A36</f>
        <v>Минимальный заказ 300 шт. в ассортименте, но не менее 5 шт. одного цвета</v>
      </c>
      <c r="B53" s="332"/>
      <c r="C53" s="332"/>
      <c r="D53" s="332"/>
      <c r="E53" s="332"/>
      <c r="F53" s="332"/>
      <c r="G53" s="332"/>
      <c r="H53" s="332"/>
    </row>
    <row r="54" spans="1:9" ht="21.75" customHeight="1">
      <c r="A54" s="351"/>
      <c r="B54" s="16" t="s">
        <v>4</v>
      </c>
      <c r="C54" s="310" t="s">
        <v>243</v>
      </c>
      <c r="D54" s="18" t="s">
        <v>326</v>
      </c>
      <c r="E54" s="327"/>
      <c r="F54" s="16" t="s">
        <v>4</v>
      </c>
      <c r="G54" s="310" t="s">
        <v>251</v>
      </c>
      <c r="H54" s="18" t="s">
        <v>326</v>
      </c>
    </row>
    <row r="55" spans="1:9" ht="54" customHeight="1">
      <c r="A55" s="352"/>
      <c r="B55" s="20" t="s">
        <v>5</v>
      </c>
      <c r="C55" s="21" t="s">
        <v>328</v>
      </c>
      <c r="D55" s="249">
        <f>28/H2</f>
        <v>4.1176470588235299</v>
      </c>
      <c r="E55" s="328"/>
      <c r="F55" s="20" t="s">
        <v>5</v>
      </c>
      <c r="G55" s="21" t="s">
        <v>329</v>
      </c>
      <c r="H55" s="249">
        <f>11/H2</f>
        <v>1.6176470588235294</v>
      </c>
    </row>
    <row r="56" spans="1:9" ht="14.25" customHeight="1">
      <c r="A56" s="352"/>
      <c r="B56" s="243" t="s">
        <v>324</v>
      </c>
      <c r="C56" s="54" t="s">
        <v>323</v>
      </c>
      <c r="D56" s="251"/>
      <c r="E56" s="328"/>
      <c r="F56" s="243" t="s">
        <v>324</v>
      </c>
      <c r="G56" s="54" t="s">
        <v>323</v>
      </c>
      <c r="H56" s="251"/>
      <c r="I56" s="101"/>
    </row>
    <row r="57" spans="1:9" ht="14.25" customHeight="1">
      <c r="A57" s="352"/>
      <c r="B57" s="36" t="s">
        <v>38</v>
      </c>
      <c r="C57" s="137"/>
      <c r="D57" s="253">
        <f>C57*D55</f>
        <v>0</v>
      </c>
      <c r="E57" s="328"/>
      <c r="F57" s="108" t="s">
        <v>51</v>
      </c>
      <c r="G57" s="111"/>
      <c r="H57" s="253">
        <f>G57*H55</f>
        <v>0</v>
      </c>
      <c r="I57" s="101"/>
    </row>
    <row r="58" spans="1:9" ht="14.25" customHeight="1">
      <c r="A58" s="352"/>
      <c r="B58" s="20"/>
      <c r="C58" s="21"/>
      <c r="D58" s="251"/>
      <c r="E58" s="328"/>
      <c r="F58" s="108" t="s">
        <v>50</v>
      </c>
      <c r="G58" s="112"/>
      <c r="H58" s="253">
        <f>G58*H55</f>
        <v>0</v>
      </c>
      <c r="I58" s="101"/>
    </row>
    <row r="59" spans="1:9" ht="14.25" customHeight="1">
      <c r="A59" s="352"/>
      <c r="B59" s="20"/>
      <c r="C59" s="21"/>
      <c r="D59" s="251"/>
      <c r="E59" s="328"/>
      <c r="F59" s="108" t="s">
        <v>36</v>
      </c>
      <c r="G59" s="122"/>
      <c r="H59" s="253">
        <f>G59*H55</f>
        <v>0</v>
      </c>
      <c r="I59" s="101"/>
    </row>
    <row r="60" spans="1:9" ht="14.25" customHeight="1">
      <c r="A60" s="352"/>
      <c r="B60" s="20"/>
      <c r="C60" s="21"/>
      <c r="D60" s="251"/>
      <c r="E60" s="328"/>
      <c r="F60" s="108" t="s">
        <v>35</v>
      </c>
      <c r="G60" s="200"/>
      <c r="H60" s="253">
        <f>G60*H55</f>
        <v>0</v>
      </c>
      <c r="I60" s="101"/>
    </row>
    <row r="61" spans="1:9" ht="14.25" customHeight="1">
      <c r="A61" s="352"/>
      <c r="B61" s="20"/>
      <c r="C61" s="21"/>
      <c r="D61" s="251"/>
      <c r="E61" s="328"/>
      <c r="F61" s="108" t="s">
        <v>53</v>
      </c>
      <c r="G61" s="128"/>
      <c r="H61" s="253">
        <f>G61*H55</f>
        <v>0</v>
      </c>
      <c r="I61" s="101"/>
    </row>
    <row r="62" spans="1:9" ht="14.25" customHeight="1">
      <c r="A62" s="352"/>
      <c r="B62" s="20"/>
      <c r="C62" s="21"/>
      <c r="D62" s="251"/>
      <c r="E62" s="328"/>
      <c r="F62" s="108" t="s">
        <v>26</v>
      </c>
      <c r="G62" s="114"/>
      <c r="H62" s="253">
        <f>G62*H55</f>
        <v>0</v>
      </c>
      <c r="I62" s="101"/>
    </row>
    <row r="63" spans="1:9" ht="14.25" customHeight="1">
      <c r="A63" s="352"/>
      <c r="B63" s="20"/>
      <c r="C63" s="21"/>
      <c r="D63" s="251"/>
      <c r="E63" s="328"/>
      <c r="F63" s="108" t="s">
        <v>196</v>
      </c>
      <c r="G63" s="117"/>
      <c r="H63" s="253">
        <f>G63*H55</f>
        <v>0</v>
      </c>
      <c r="I63" s="101"/>
    </row>
    <row r="64" spans="1:9" ht="14.25" customHeight="1">
      <c r="A64" s="352"/>
      <c r="B64" s="20"/>
      <c r="C64" s="21"/>
      <c r="D64" s="251"/>
      <c r="E64" s="328"/>
      <c r="F64" s="108" t="s">
        <v>59</v>
      </c>
      <c r="G64" s="201"/>
      <c r="H64" s="253">
        <f>G64*H55</f>
        <v>0</v>
      </c>
      <c r="I64" s="101"/>
    </row>
    <row r="65" spans="1:9" ht="14.25" customHeight="1">
      <c r="A65" s="352"/>
      <c r="B65" s="20"/>
      <c r="C65" s="21"/>
      <c r="D65" s="251"/>
      <c r="E65" s="328"/>
      <c r="F65" s="108" t="s">
        <v>39</v>
      </c>
      <c r="G65" s="161"/>
      <c r="H65" s="253">
        <f>G65*H55</f>
        <v>0</v>
      </c>
      <c r="I65" s="101"/>
    </row>
    <row r="66" spans="1:9" ht="14.25" customHeight="1">
      <c r="A66" s="352"/>
      <c r="B66" s="20"/>
      <c r="C66" s="21"/>
      <c r="D66" s="251"/>
      <c r="E66" s="328"/>
      <c r="F66" s="108" t="s">
        <v>27</v>
      </c>
      <c r="G66" s="202"/>
      <c r="H66" s="253">
        <f>G66*H55</f>
        <v>0</v>
      </c>
      <c r="I66" s="101"/>
    </row>
    <row r="67" spans="1:9" ht="14.25" customHeight="1">
      <c r="A67" s="352"/>
      <c r="B67" s="20"/>
      <c r="C67" s="21"/>
      <c r="D67" s="251"/>
      <c r="E67" s="328"/>
      <c r="F67" s="108" t="s">
        <v>46</v>
      </c>
      <c r="G67" s="203"/>
      <c r="H67" s="253">
        <f>G67*H55</f>
        <v>0</v>
      </c>
      <c r="I67" s="101"/>
    </row>
    <row r="68" spans="1:9" ht="14.25" customHeight="1">
      <c r="A68" s="352"/>
      <c r="B68" s="20"/>
      <c r="C68" s="21"/>
      <c r="D68" s="251"/>
      <c r="E68" s="328"/>
      <c r="F68" s="108" t="s">
        <v>191</v>
      </c>
      <c r="G68" s="204"/>
      <c r="H68" s="253">
        <f>G68*H55</f>
        <v>0</v>
      </c>
      <c r="I68" s="101"/>
    </row>
    <row r="69" spans="1:9" ht="14.25" customHeight="1">
      <c r="A69" s="352"/>
      <c r="B69" s="20"/>
      <c r="C69" s="21"/>
      <c r="D69" s="251"/>
      <c r="E69" s="328"/>
      <c r="F69" s="108" t="s">
        <v>25</v>
      </c>
      <c r="G69" s="113"/>
      <c r="H69" s="253">
        <f>G69*H55</f>
        <v>0</v>
      </c>
      <c r="I69" s="101"/>
    </row>
    <row r="70" spans="1:9" ht="14.25" customHeight="1" thickBot="1">
      <c r="A70" s="353"/>
      <c r="B70" s="37" t="s">
        <v>37</v>
      </c>
      <c r="C70" s="97">
        <f>C57</f>
        <v>0</v>
      </c>
      <c r="D70" s="252">
        <f>D57</f>
        <v>0</v>
      </c>
      <c r="E70" s="330"/>
      <c r="F70" s="37" t="s">
        <v>37</v>
      </c>
      <c r="G70" s="38">
        <f>SUM(G57:G69)</f>
        <v>0</v>
      </c>
      <c r="H70" s="255">
        <f>SUM(H57:H69)</f>
        <v>0</v>
      </c>
    </row>
    <row r="71" spans="1:9" ht="14.25" customHeight="1" thickBot="1">
      <c r="A71" s="365" t="str">
        <f>A36</f>
        <v>Минимальный заказ 300 шт. в ассортименте, но не менее 5 шт. одного цвета</v>
      </c>
      <c r="B71" s="366"/>
      <c r="C71" s="366"/>
      <c r="D71" s="366"/>
      <c r="E71" s="366"/>
      <c r="F71" s="366"/>
      <c r="G71" s="366"/>
      <c r="H71" s="366"/>
    </row>
    <row r="72" spans="1:9" ht="32.25" customHeight="1">
      <c r="A72" s="323"/>
      <c r="B72" s="16" t="s">
        <v>4</v>
      </c>
      <c r="C72" s="310" t="s">
        <v>249</v>
      </c>
      <c r="D72" s="18" t="s">
        <v>326</v>
      </c>
      <c r="E72" s="327"/>
      <c r="F72" s="16" t="s">
        <v>4</v>
      </c>
      <c r="G72" s="310" t="s">
        <v>250</v>
      </c>
      <c r="H72" s="18" t="s">
        <v>326</v>
      </c>
    </row>
    <row r="73" spans="1:9" ht="68" customHeight="1">
      <c r="A73" s="324"/>
      <c r="B73" s="20" t="s">
        <v>5</v>
      </c>
      <c r="C73" s="21" t="s">
        <v>330</v>
      </c>
      <c r="D73" s="249">
        <f>7/H2</f>
        <v>1.0294117647058825</v>
      </c>
      <c r="E73" s="328"/>
      <c r="F73" s="20" t="s">
        <v>5</v>
      </c>
      <c r="G73" s="21" t="s">
        <v>604</v>
      </c>
      <c r="H73" s="249">
        <f>24/H2</f>
        <v>3.5294117647058822</v>
      </c>
    </row>
    <row r="74" spans="1:9" ht="14.25" customHeight="1">
      <c r="A74" s="324"/>
      <c r="B74" s="243" t="s">
        <v>324</v>
      </c>
      <c r="C74" s="54" t="s">
        <v>323</v>
      </c>
      <c r="D74" s="251"/>
      <c r="E74" s="328"/>
      <c r="F74" s="243" t="s">
        <v>324</v>
      </c>
      <c r="G74" s="54" t="s">
        <v>323</v>
      </c>
      <c r="H74" s="251"/>
    </row>
    <row r="75" spans="1:9" ht="14.25" customHeight="1">
      <c r="A75" s="324"/>
      <c r="B75" s="108" t="s">
        <v>51</v>
      </c>
      <c r="C75" s="111"/>
      <c r="D75" s="253">
        <f>C75*D73</f>
        <v>0</v>
      </c>
      <c r="E75" s="328"/>
      <c r="F75" s="108" t="s">
        <v>23</v>
      </c>
      <c r="G75" s="111"/>
      <c r="H75" s="254">
        <f>G75*H73</f>
        <v>0</v>
      </c>
    </row>
    <row r="76" spans="1:9" ht="14.25" customHeight="1">
      <c r="A76" s="347"/>
      <c r="B76" s="108" t="s">
        <v>50</v>
      </c>
      <c r="C76" s="112"/>
      <c r="D76" s="253">
        <f>C76*D73</f>
        <v>0</v>
      </c>
      <c r="E76" s="335"/>
      <c r="F76" s="108"/>
      <c r="G76" s="199"/>
      <c r="H76" s="254"/>
    </row>
    <row r="77" spans="1:9" ht="14.25" customHeight="1">
      <c r="A77" s="347"/>
      <c r="B77" s="108" t="s">
        <v>35</v>
      </c>
      <c r="C77" s="205"/>
      <c r="D77" s="253">
        <f>C77*D73</f>
        <v>0</v>
      </c>
      <c r="E77" s="335"/>
      <c r="F77" s="108"/>
      <c r="G77" s="199"/>
      <c r="H77" s="254"/>
    </row>
    <row r="78" spans="1:9" ht="14.25" customHeight="1">
      <c r="A78" s="349"/>
      <c r="B78" s="218" t="s">
        <v>41</v>
      </c>
      <c r="C78" s="221"/>
      <c r="D78" s="253">
        <f>C78*D73</f>
        <v>0</v>
      </c>
      <c r="E78" s="350"/>
      <c r="F78" s="218"/>
      <c r="G78" s="219"/>
      <c r="H78" s="256"/>
    </row>
    <row r="79" spans="1:9" ht="14.25" customHeight="1">
      <c r="A79" s="349"/>
      <c r="B79" s="218" t="s">
        <v>26</v>
      </c>
      <c r="C79" s="220"/>
      <c r="D79" s="253">
        <f>C79*D73</f>
        <v>0</v>
      </c>
      <c r="E79" s="350"/>
      <c r="F79" s="218"/>
      <c r="G79" s="219"/>
      <c r="H79" s="256"/>
    </row>
    <row r="80" spans="1:9" ht="14.25" customHeight="1">
      <c r="A80" s="349"/>
      <c r="B80" s="218" t="s">
        <v>55</v>
      </c>
      <c r="C80" s="222"/>
      <c r="D80" s="253">
        <f>C80*D73</f>
        <v>0</v>
      </c>
      <c r="E80" s="350"/>
      <c r="F80" s="218"/>
      <c r="G80" s="219"/>
      <c r="H80" s="256"/>
    </row>
    <row r="81" spans="1:8" ht="14.25" customHeight="1">
      <c r="A81" s="349"/>
      <c r="B81" s="218" t="s">
        <v>259</v>
      </c>
      <c r="C81" s="223"/>
      <c r="D81" s="253">
        <f>C81*D73</f>
        <v>0</v>
      </c>
      <c r="E81" s="350"/>
      <c r="F81" s="218"/>
      <c r="G81" s="219"/>
      <c r="H81" s="256"/>
    </row>
    <row r="82" spans="1:8" ht="14.25" customHeight="1">
      <c r="A82" s="349"/>
      <c r="B82" s="218" t="s">
        <v>260</v>
      </c>
      <c r="C82" s="224"/>
      <c r="D82" s="253">
        <f>C82*D73</f>
        <v>0</v>
      </c>
      <c r="E82" s="350"/>
      <c r="F82" s="218"/>
      <c r="G82" s="219"/>
      <c r="H82" s="256"/>
    </row>
    <row r="83" spans="1:8" ht="14.25" customHeight="1">
      <c r="A83" s="349"/>
      <c r="B83" s="218" t="s">
        <v>193</v>
      </c>
      <c r="C83" s="226"/>
      <c r="D83" s="253">
        <f>C83*D73</f>
        <v>0</v>
      </c>
      <c r="E83" s="350"/>
      <c r="F83" s="218"/>
      <c r="G83" s="219"/>
      <c r="H83" s="256"/>
    </row>
    <row r="84" spans="1:8" ht="14.25" customHeight="1">
      <c r="A84" s="349"/>
      <c r="B84" s="218" t="s">
        <v>214</v>
      </c>
      <c r="C84" s="225"/>
      <c r="D84" s="253">
        <f>C84*D73</f>
        <v>0</v>
      </c>
      <c r="E84" s="350"/>
      <c r="F84" s="218"/>
      <c r="G84" s="219"/>
      <c r="H84" s="256"/>
    </row>
    <row r="85" spans="1:8" ht="14.25" customHeight="1">
      <c r="A85" s="349"/>
      <c r="B85" s="218" t="s">
        <v>257</v>
      </c>
      <c r="C85" s="227"/>
      <c r="D85" s="253">
        <f>C85*D73</f>
        <v>0</v>
      </c>
      <c r="E85" s="350"/>
      <c r="F85" s="218"/>
      <c r="G85" s="219"/>
      <c r="H85" s="256"/>
    </row>
    <row r="86" spans="1:8" ht="14.25" customHeight="1" thickBot="1">
      <c r="A86" s="348"/>
      <c r="B86" s="110" t="s">
        <v>37</v>
      </c>
      <c r="C86" s="123">
        <f>SUM(C75:C85)</f>
        <v>0</v>
      </c>
      <c r="D86" s="252">
        <f>SUM(D75:D85)</f>
        <v>0</v>
      </c>
      <c r="E86" s="336"/>
      <c r="F86" s="110" t="s">
        <v>37</v>
      </c>
      <c r="G86" s="129">
        <f>SUM(G75)</f>
        <v>0</v>
      </c>
      <c r="H86" s="255">
        <f>SUM(H75)</f>
        <v>0</v>
      </c>
    </row>
    <row r="87" spans="1:8" ht="14.25" customHeight="1" thickBot="1">
      <c r="A87" s="364" t="str">
        <f>A36</f>
        <v>Минимальный заказ 300 шт. в ассортименте, но не менее 5 шт. одного цвета</v>
      </c>
      <c r="B87" s="332"/>
      <c r="C87" s="332"/>
      <c r="D87" s="332"/>
      <c r="E87" s="332"/>
      <c r="F87" s="332"/>
      <c r="G87" s="332"/>
      <c r="H87" s="332"/>
    </row>
    <row r="88" spans="1:8" ht="22.5" customHeight="1">
      <c r="A88" s="323"/>
      <c r="B88" s="16" t="s">
        <v>4</v>
      </c>
      <c r="C88" s="310" t="s">
        <v>602</v>
      </c>
      <c r="D88" s="18" t="s">
        <v>326</v>
      </c>
      <c r="E88" s="327"/>
      <c r="F88" s="16" t="s">
        <v>4</v>
      </c>
      <c r="G88" s="310" t="s">
        <v>294</v>
      </c>
      <c r="H88" s="18" t="s">
        <v>326</v>
      </c>
    </row>
    <row r="89" spans="1:8" ht="61.5" customHeight="1">
      <c r="A89" s="324"/>
      <c r="B89" s="20" t="s">
        <v>5</v>
      </c>
      <c r="C89" s="21" t="s">
        <v>603</v>
      </c>
      <c r="D89" s="249">
        <f>25/H2</f>
        <v>3.6764705882352944</v>
      </c>
      <c r="E89" s="328"/>
      <c r="F89" s="20" t="s">
        <v>5</v>
      </c>
      <c r="G89" s="21" t="s">
        <v>331</v>
      </c>
      <c r="H89" s="249">
        <f>27/H2</f>
        <v>3.9705882352941178</v>
      </c>
    </row>
    <row r="90" spans="1:8" ht="14.25" customHeight="1">
      <c r="A90" s="324"/>
      <c r="B90" s="243" t="s">
        <v>324</v>
      </c>
      <c r="C90" s="54" t="s">
        <v>323</v>
      </c>
      <c r="D90" s="251"/>
      <c r="E90" s="328"/>
      <c r="F90" s="243" t="s">
        <v>324</v>
      </c>
      <c r="G90" s="54" t="s">
        <v>323</v>
      </c>
      <c r="H90" s="251"/>
    </row>
    <row r="91" spans="1:8" ht="14.25" customHeight="1">
      <c r="A91" s="324"/>
      <c r="B91" s="36" t="s">
        <v>23</v>
      </c>
      <c r="C91" s="138"/>
      <c r="D91" s="253">
        <f>C91*D89</f>
        <v>0</v>
      </c>
      <c r="E91" s="328"/>
      <c r="F91" s="36" t="s">
        <v>38</v>
      </c>
      <c r="G91" s="137"/>
      <c r="H91" s="253">
        <f>G91*H89</f>
        <v>0</v>
      </c>
    </row>
    <row r="92" spans="1:8" ht="14.25" customHeight="1">
      <c r="A92" s="324"/>
      <c r="B92" s="36"/>
      <c r="C92" s="153"/>
      <c r="D92" s="253">
        <f>C92*D89</f>
        <v>0</v>
      </c>
      <c r="E92" s="328"/>
      <c r="F92" s="36"/>
      <c r="G92" s="196"/>
      <c r="H92" s="253">
        <f>G92*H90</f>
        <v>0</v>
      </c>
    </row>
    <row r="93" spans="1:8" ht="14.25" customHeight="1">
      <c r="A93" s="324"/>
      <c r="B93" s="36"/>
      <c r="C93" s="153"/>
      <c r="D93" s="253"/>
      <c r="E93" s="328"/>
      <c r="F93" s="36"/>
      <c r="G93" s="196"/>
      <c r="H93" s="253">
        <f>G93*H91</f>
        <v>0</v>
      </c>
    </row>
    <row r="94" spans="1:8" ht="14.25" customHeight="1">
      <c r="A94" s="324"/>
      <c r="B94" s="36"/>
      <c r="C94" s="153"/>
      <c r="D94" s="253"/>
      <c r="E94" s="328"/>
      <c r="F94" s="36"/>
      <c r="G94" s="196"/>
      <c r="H94" s="253">
        <f>G94*H92</f>
        <v>0</v>
      </c>
    </row>
    <row r="95" spans="1:8" ht="14.25" customHeight="1" thickBot="1">
      <c r="A95" s="342"/>
      <c r="B95" s="37" t="s">
        <v>37</v>
      </c>
      <c r="C95" s="97">
        <f>SUM(C91:C92)</f>
        <v>0</v>
      </c>
      <c r="D95" s="252">
        <f>SUM(D91:D92)</f>
        <v>0</v>
      </c>
      <c r="E95" s="340"/>
      <c r="F95" s="37"/>
      <c r="G95" s="97">
        <f>G91</f>
        <v>0</v>
      </c>
      <c r="H95" s="252">
        <f>SUM(H91:H94)</f>
        <v>0</v>
      </c>
    </row>
    <row r="96" spans="1:8" ht="14.25" customHeight="1" thickBot="1">
      <c r="A96" s="367" t="str">
        <f>A36</f>
        <v>Минимальный заказ 300 шт. в ассортименте, но не менее 5 шт. одного цвета</v>
      </c>
      <c r="B96" s="334"/>
      <c r="C96" s="334"/>
      <c r="D96" s="334"/>
      <c r="E96" s="334"/>
      <c r="F96" s="334"/>
      <c r="G96" s="334"/>
      <c r="H96" s="334"/>
    </row>
    <row r="97" spans="1:8">
      <c r="A97" s="323"/>
      <c r="B97" s="16" t="s">
        <v>4</v>
      </c>
      <c r="C97" s="310" t="s">
        <v>7</v>
      </c>
      <c r="D97" s="18" t="s">
        <v>326</v>
      </c>
      <c r="E97" s="327"/>
      <c r="F97" s="16" t="s">
        <v>4</v>
      </c>
      <c r="G97" s="310" t="s">
        <v>105</v>
      </c>
      <c r="H97" s="18" t="s">
        <v>326</v>
      </c>
    </row>
    <row r="98" spans="1:8" ht="22">
      <c r="A98" s="324"/>
      <c r="B98" s="20" t="s">
        <v>5</v>
      </c>
      <c r="C98" s="21" t="s">
        <v>332</v>
      </c>
      <c r="D98" s="249">
        <f>5.8/H2</f>
        <v>0.8529411764705882</v>
      </c>
      <c r="E98" s="328"/>
      <c r="F98" s="20" t="s">
        <v>5</v>
      </c>
      <c r="G98" s="21" t="s">
        <v>333</v>
      </c>
      <c r="H98" s="244">
        <f>9/H2</f>
        <v>1.3235294117647058</v>
      </c>
    </row>
    <row r="99" spans="1:8" ht="14.25" customHeight="1">
      <c r="A99" s="324"/>
      <c r="B99" s="243" t="s">
        <v>324</v>
      </c>
      <c r="C99" s="54" t="s">
        <v>323</v>
      </c>
      <c r="D99" s="251"/>
      <c r="E99" s="328"/>
      <c r="F99" s="243" t="s">
        <v>324</v>
      </c>
      <c r="G99" s="54" t="s">
        <v>323</v>
      </c>
      <c r="H99" s="32"/>
    </row>
    <row r="100" spans="1:8" ht="17.25" customHeight="1">
      <c r="A100" s="324"/>
      <c r="B100" s="108" t="s">
        <v>23</v>
      </c>
      <c r="C100" s="111"/>
      <c r="D100" s="253">
        <f>C100*D98</f>
        <v>0</v>
      </c>
      <c r="E100" s="328"/>
      <c r="F100" s="108" t="s">
        <v>23</v>
      </c>
      <c r="G100" s="111"/>
      <c r="H100" s="33">
        <f>G100*H98</f>
        <v>0</v>
      </c>
    </row>
    <row r="101" spans="1:8" ht="16.5" customHeight="1">
      <c r="A101" s="347"/>
      <c r="B101" s="108" t="s">
        <v>24</v>
      </c>
      <c r="C101" s="112"/>
      <c r="D101" s="253">
        <f>C101*D98</f>
        <v>0</v>
      </c>
      <c r="E101" s="335"/>
      <c r="F101" s="108" t="s">
        <v>24</v>
      </c>
      <c r="G101" s="112"/>
      <c r="H101" s="33">
        <f>G101*H98</f>
        <v>0</v>
      </c>
    </row>
    <row r="102" spans="1:8" ht="16.5" customHeight="1">
      <c r="A102" s="347"/>
      <c r="B102" s="108" t="s">
        <v>25</v>
      </c>
      <c r="C102" s="113"/>
      <c r="D102" s="253">
        <f>C102*D98</f>
        <v>0</v>
      </c>
      <c r="E102" s="335"/>
      <c r="F102" s="108" t="s">
        <v>38</v>
      </c>
      <c r="G102" s="112"/>
      <c r="H102" s="33">
        <f>G102*H98</f>
        <v>0</v>
      </c>
    </row>
    <row r="103" spans="1:8" ht="16.5" customHeight="1">
      <c r="A103" s="347"/>
      <c r="B103" s="108" t="s">
        <v>26</v>
      </c>
      <c r="C103" s="114"/>
      <c r="D103" s="253">
        <f>C103*D98</f>
        <v>0</v>
      </c>
      <c r="E103" s="335"/>
      <c r="F103" s="108" t="s">
        <v>40</v>
      </c>
      <c r="G103" s="124"/>
      <c r="H103" s="33">
        <f>G103*H98</f>
        <v>0</v>
      </c>
    </row>
    <row r="104" spans="1:8" ht="16.5" customHeight="1">
      <c r="A104" s="347"/>
      <c r="B104" s="108" t="s">
        <v>28</v>
      </c>
      <c r="C104" s="115"/>
      <c r="D104" s="253">
        <f>C104*D98</f>
        <v>0</v>
      </c>
      <c r="E104" s="335"/>
      <c r="F104" s="108" t="s">
        <v>39</v>
      </c>
      <c r="G104" s="118"/>
      <c r="H104" s="33">
        <f>G104*H98</f>
        <v>0</v>
      </c>
    </row>
    <row r="105" spans="1:8" ht="16.5" customHeight="1">
      <c r="A105" s="347"/>
      <c r="B105" s="108" t="s">
        <v>29</v>
      </c>
      <c r="C105" s="116"/>
      <c r="D105" s="253">
        <f>C105*D98</f>
        <v>0</v>
      </c>
      <c r="E105" s="335"/>
      <c r="F105" s="108" t="s">
        <v>196</v>
      </c>
      <c r="G105" s="117"/>
      <c r="H105" s="33">
        <f>G105*H98</f>
        <v>0</v>
      </c>
    </row>
    <row r="106" spans="1:8" ht="16.5" customHeight="1">
      <c r="A106" s="347"/>
      <c r="B106" s="108" t="s">
        <v>30</v>
      </c>
      <c r="C106" s="117"/>
      <c r="D106" s="253">
        <f>C106*D98</f>
        <v>0</v>
      </c>
      <c r="E106" s="335"/>
      <c r="F106" s="108" t="s">
        <v>25</v>
      </c>
      <c r="G106" s="113"/>
      <c r="H106" s="33">
        <f>G106*H98</f>
        <v>0</v>
      </c>
    </row>
    <row r="107" spans="1:8" ht="16.5" customHeight="1">
      <c r="A107" s="347"/>
      <c r="B107" s="108" t="s">
        <v>31</v>
      </c>
      <c r="C107" s="118"/>
      <c r="D107" s="253">
        <f>C107*D98</f>
        <v>0</v>
      </c>
      <c r="E107" s="335"/>
      <c r="F107" s="108" t="s">
        <v>26</v>
      </c>
      <c r="G107" s="114"/>
      <c r="H107" s="33">
        <f>G107*H98</f>
        <v>0</v>
      </c>
    </row>
    <row r="108" spans="1:8" ht="16.5" customHeight="1">
      <c r="A108" s="347"/>
      <c r="B108" s="108" t="s">
        <v>32</v>
      </c>
      <c r="C108" s="119"/>
      <c r="D108" s="253">
        <f>C108*D98</f>
        <v>0</v>
      </c>
      <c r="E108" s="335"/>
      <c r="F108" s="108" t="s">
        <v>191</v>
      </c>
      <c r="G108" s="116"/>
      <c r="H108" s="33">
        <f>G108*H98</f>
        <v>0</v>
      </c>
    </row>
    <row r="109" spans="1:8" ht="16.5" customHeight="1">
      <c r="A109" s="347"/>
      <c r="B109" s="108" t="s">
        <v>33</v>
      </c>
      <c r="C109" s="120"/>
      <c r="D109" s="253">
        <f>C109*D98</f>
        <v>0</v>
      </c>
      <c r="E109" s="335"/>
      <c r="F109" s="108" t="s">
        <v>192</v>
      </c>
      <c r="G109" s="122"/>
      <c r="H109" s="33">
        <f>G109*H98</f>
        <v>0</v>
      </c>
    </row>
    <row r="110" spans="1:8" ht="16.5" customHeight="1">
      <c r="A110" s="347"/>
      <c r="B110" s="108" t="s">
        <v>34</v>
      </c>
      <c r="C110" s="121"/>
      <c r="D110" s="253">
        <f>C110*D98</f>
        <v>0</v>
      </c>
      <c r="E110" s="335"/>
      <c r="F110" s="108" t="s">
        <v>193</v>
      </c>
      <c r="G110" s="125"/>
      <c r="H110" s="33">
        <f>G110*H98</f>
        <v>0</v>
      </c>
    </row>
    <row r="111" spans="1:8" ht="16.5" customHeight="1">
      <c r="A111" s="347"/>
      <c r="B111" s="108" t="s">
        <v>35</v>
      </c>
      <c r="C111" s="112"/>
      <c r="D111" s="253">
        <f>C111*D98</f>
        <v>0</v>
      </c>
      <c r="E111" s="335"/>
      <c r="F111" s="108" t="s">
        <v>194</v>
      </c>
      <c r="G111" s="126"/>
      <c r="H111" s="33">
        <f>G111*H98</f>
        <v>0</v>
      </c>
    </row>
    <row r="112" spans="1:8" ht="16.5" customHeight="1">
      <c r="A112" s="347"/>
      <c r="B112" s="108" t="s">
        <v>36</v>
      </c>
      <c r="C112" s="122"/>
      <c r="D112" s="253">
        <f>C112*D98</f>
        <v>0</v>
      </c>
      <c r="E112" s="335"/>
      <c r="F112" s="108" t="s">
        <v>195</v>
      </c>
      <c r="G112" s="127"/>
      <c r="H112" s="33">
        <f>G112*H98</f>
        <v>0</v>
      </c>
    </row>
    <row r="113" spans="1:8" ht="16.5" customHeight="1">
      <c r="A113" s="347"/>
      <c r="B113" s="109"/>
      <c r="C113" s="15"/>
      <c r="D113" s="253">
        <f>C113*D98</f>
        <v>0</v>
      </c>
      <c r="E113" s="335"/>
      <c r="F113" s="108" t="s">
        <v>53</v>
      </c>
      <c r="G113" s="128"/>
      <c r="H113" s="33">
        <f>G113*H98</f>
        <v>0</v>
      </c>
    </row>
    <row r="114" spans="1:8" ht="16.5" customHeight="1" thickBot="1">
      <c r="A114" s="348"/>
      <c r="B114" s="110" t="s">
        <v>37</v>
      </c>
      <c r="C114" s="123">
        <f>SUM(C97:C113)</f>
        <v>0</v>
      </c>
      <c r="D114" s="252">
        <f>SUM(D100:D113)</f>
        <v>0</v>
      </c>
      <c r="E114" s="336"/>
      <c r="F114" s="110" t="s">
        <v>37</v>
      </c>
      <c r="G114" s="129">
        <f>SUM(G100:G113)</f>
        <v>0</v>
      </c>
      <c r="H114" s="34">
        <f>SUM(H100:H113)</f>
        <v>0</v>
      </c>
    </row>
    <row r="115" spans="1:8" ht="15" customHeight="1" thickBot="1">
      <c r="A115" s="331" t="str">
        <f>A36</f>
        <v>Минимальный заказ 300 шт. в ассортименте, но не менее 5 шт. одного цвета</v>
      </c>
      <c r="B115" s="332"/>
      <c r="C115" s="332"/>
      <c r="D115" s="332"/>
      <c r="E115" s="332"/>
      <c r="F115" s="332"/>
      <c r="G115" s="332"/>
      <c r="H115" s="332"/>
    </row>
    <row r="116" spans="1:8" ht="27.75" customHeight="1">
      <c r="A116" s="323"/>
      <c r="B116" s="16" t="s">
        <v>4</v>
      </c>
      <c r="C116" s="310" t="s">
        <v>190</v>
      </c>
      <c r="D116" s="18" t="s">
        <v>326</v>
      </c>
      <c r="E116" s="323"/>
      <c r="F116" s="16" t="s">
        <v>4</v>
      </c>
      <c r="G116" s="310" t="s">
        <v>295</v>
      </c>
      <c r="H116" s="18" t="s">
        <v>326</v>
      </c>
    </row>
    <row r="117" spans="1:8" ht="63" customHeight="1">
      <c r="A117" s="324"/>
      <c r="B117" s="20" t="s">
        <v>5</v>
      </c>
      <c r="C117" s="21" t="s">
        <v>334</v>
      </c>
      <c r="D117" s="249">
        <f>10/H2</f>
        <v>1.4705882352941178</v>
      </c>
      <c r="E117" s="324"/>
      <c r="F117" s="20" t="s">
        <v>5</v>
      </c>
      <c r="G117" s="21" t="s">
        <v>607</v>
      </c>
      <c r="H117" s="249">
        <f>24/H2</f>
        <v>3.5294117647058822</v>
      </c>
    </row>
    <row r="118" spans="1:8" ht="16.5" customHeight="1">
      <c r="A118" s="324"/>
      <c r="B118" s="243" t="s">
        <v>324</v>
      </c>
      <c r="C118" s="54" t="s">
        <v>323</v>
      </c>
      <c r="D118" s="251"/>
      <c r="E118" s="324"/>
      <c r="F118" s="243" t="s">
        <v>324</v>
      </c>
      <c r="G118" s="54" t="s">
        <v>323</v>
      </c>
      <c r="H118" s="251"/>
    </row>
    <row r="119" spans="1:8" ht="16.5" customHeight="1">
      <c r="A119" s="324"/>
      <c r="B119" s="36" t="s">
        <v>57</v>
      </c>
      <c r="C119" s="130"/>
      <c r="D119" s="253">
        <f>C119*D117</f>
        <v>0</v>
      </c>
      <c r="E119" s="324"/>
      <c r="F119" s="36" t="s">
        <v>51</v>
      </c>
      <c r="G119" s="138"/>
      <c r="H119" s="253">
        <f>G119*H117</f>
        <v>0</v>
      </c>
    </row>
    <row r="120" spans="1:8" ht="16.5" customHeight="1">
      <c r="A120" s="324"/>
      <c r="B120" s="36" t="s">
        <v>58</v>
      </c>
      <c r="C120" s="131"/>
      <c r="D120" s="253">
        <f>C120*D117</f>
        <v>0</v>
      </c>
      <c r="E120" s="324"/>
      <c r="F120" s="36"/>
      <c r="G120" s="150"/>
      <c r="H120" s="253"/>
    </row>
    <row r="121" spans="1:8" ht="16.5" customHeight="1">
      <c r="A121" s="324"/>
      <c r="B121" s="36" t="s">
        <v>25</v>
      </c>
      <c r="C121" s="132"/>
      <c r="D121" s="253">
        <f>C121*D117</f>
        <v>0</v>
      </c>
      <c r="E121" s="324"/>
      <c r="F121" s="36"/>
      <c r="G121" s="150"/>
      <c r="H121" s="253"/>
    </row>
    <row r="122" spans="1:8" ht="16.5" customHeight="1">
      <c r="A122" s="324"/>
      <c r="B122" s="36" t="s">
        <v>55</v>
      </c>
      <c r="C122" s="133"/>
      <c r="D122" s="253">
        <f>C122*D117</f>
        <v>0</v>
      </c>
      <c r="E122" s="324"/>
      <c r="F122" s="36"/>
      <c r="G122" s="150"/>
      <c r="H122" s="253"/>
    </row>
    <row r="123" spans="1:8" ht="16.5" customHeight="1">
      <c r="A123" s="324"/>
      <c r="B123" s="36" t="s">
        <v>59</v>
      </c>
      <c r="C123" s="134"/>
      <c r="D123" s="253">
        <f>C123*D117</f>
        <v>0</v>
      </c>
      <c r="E123" s="324"/>
      <c r="F123" s="36"/>
      <c r="G123" s="150"/>
      <c r="H123" s="253"/>
    </row>
    <row r="124" spans="1:8" ht="16.5" customHeight="1">
      <c r="A124" s="324"/>
      <c r="B124" s="36" t="s">
        <v>31</v>
      </c>
      <c r="C124" s="135"/>
      <c r="D124" s="253">
        <f>C124*D117</f>
        <v>0</v>
      </c>
      <c r="E124" s="324"/>
      <c r="F124" s="36"/>
      <c r="G124" s="150"/>
      <c r="H124" s="253"/>
    </row>
    <row r="125" spans="1:8" ht="16.5" customHeight="1">
      <c r="A125" s="324"/>
      <c r="B125" s="36" t="s">
        <v>53</v>
      </c>
      <c r="C125" s="136"/>
      <c r="D125" s="253">
        <f>C125*D117</f>
        <v>0</v>
      </c>
      <c r="E125" s="324"/>
      <c r="F125" s="36"/>
      <c r="G125" s="150"/>
      <c r="H125" s="253"/>
    </row>
    <row r="126" spans="1:8" ht="16.5" customHeight="1" thickBot="1">
      <c r="A126" s="326"/>
      <c r="B126" s="37" t="s">
        <v>37</v>
      </c>
      <c r="C126" s="38">
        <f>SUM(C119:C125)</f>
        <v>0</v>
      </c>
      <c r="D126" s="255">
        <f>SUM(D119:D125)</f>
        <v>0</v>
      </c>
      <c r="E126" s="326"/>
      <c r="F126" s="37" t="s">
        <v>37</v>
      </c>
      <c r="G126" s="38">
        <f>SUM(G119:G119)</f>
        <v>0</v>
      </c>
      <c r="H126" s="255">
        <f>SUM(H119:H119)</f>
        <v>0</v>
      </c>
    </row>
    <row r="127" spans="1:8" ht="16.5" customHeight="1" thickBot="1">
      <c r="A127" s="331" t="str">
        <f>A36</f>
        <v>Минимальный заказ 300 шт. в ассортименте, но не менее 5 шт. одного цвета</v>
      </c>
      <c r="B127" s="332"/>
      <c r="C127" s="332"/>
      <c r="D127" s="332"/>
      <c r="E127" s="332"/>
      <c r="F127" s="332"/>
      <c r="G127" s="332"/>
      <c r="H127" s="332"/>
    </row>
    <row r="128" spans="1:8" ht="31.5" customHeight="1">
      <c r="A128" s="323"/>
      <c r="B128" s="16" t="s">
        <v>4</v>
      </c>
      <c r="C128" s="310" t="s">
        <v>102</v>
      </c>
      <c r="D128" s="18" t="s">
        <v>326</v>
      </c>
      <c r="E128" s="327"/>
      <c r="F128" s="16" t="s">
        <v>4</v>
      </c>
      <c r="G128" s="310" t="s">
        <v>104</v>
      </c>
      <c r="H128" s="18" t="s">
        <v>326</v>
      </c>
    </row>
    <row r="129" spans="1:8" ht="33" customHeight="1">
      <c r="A129" s="324"/>
      <c r="B129" s="20" t="s">
        <v>5</v>
      </c>
      <c r="C129" s="21" t="s">
        <v>335</v>
      </c>
      <c r="D129" s="249">
        <f>24/H2</f>
        <v>3.5294117647058822</v>
      </c>
      <c r="E129" s="328"/>
      <c r="F129" s="20" t="s">
        <v>5</v>
      </c>
      <c r="G129" s="21" t="s">
        <v>336</v>
      </c>
      <c r="H129" s="249">
        <f>24/H2</f>
        <v>3.5294117647058822</v>
      </c>
    </row>
    <row r="130" spans="1:8" ht="16.5" customHeight="1">
      <c r="A130" s="324"/>
      <c r="B130" s="243" t="s">
        <v>324</v>
      </c>
      <c r="C130" s="54" t="s">
        <v>323</v>
      </c>
      <c r="D130" s="251"/>
      <c r="E130" s="328"/>
      <c r="F130" s="243" t="s">
        <v>324</v>
      </c>
      <c r="G130" s="54" t="s">
        <v>323</v>
      </c>
      <c r="H130" s="251"/>
    </row>
    <row r="131" spans="1:8" ht="16.5" customHeight="1">
      <c r="A131" s="324"/>
      <c r="B131" s="36" t="s">
        <v>38</v>
      </c>
      <c r="C131" s="137"/>
      <c r="D131" s="253">
        <f>C131*D129</f>
        <v>0</v>
      </c>
      <c r="E131" s="328"/>
      <c r="F131" s="36" t="s">
        <v>51</v>
      </c>
      <c r="G131" s="138"/>
      <c r="H131" s="253">
        <f>G131*H129</f>
        <v>0</v>
      </c>
    </row>
    <row r="132" spans="1:8" ht="16.5" customHeight="1" thickBot="1">
      <c r="A132" s="326"/>
      <c r="B132" s="37" t="s">
        <v>37</v>
      </c>
      <c r="C132" s="97">
        <f>SUM(C131:C131)</f>
        <v>0</v>
      </c>
      <c r="D132" s="252">
        <f>SUM(D131)</f>
        <v>0</v>
      </c>
      <c r="E132" s="330"/>
      <c r="F132" s="37" t="s">
        <v>37</v>
      </c>
      <c r="G132" s="38">
        <f>SUM(G131)</f>
        <v>0</v>
      </c>
      <c r="H132" s="255">
        <f>SUM(H131)</f>
        <v>0</v>
      </c>
    </row>
    <row r="133" spans="1:8" ht="16.5" customHeight="1" thickBot="1">
      <c r="A133" s="331" t="str">
        <f>A36</f>
        <v>Минимальный заказ 300 шт. в ассортименте, но не менее 5 шт. одного цвета</v>
      </c>
      <c r="B133" s="332"/>
      <c r="C133" s="332"/>
      <c r="D133" s="332"/>
      <c r="E133" s="332"/>
      <c r="F133" s="332"/>
      <c r="G133" s="332"/>
      <c r="H133" s="332"/>
    </row>
    <row r="134" spans="1:8">
      <c r="A134" s="323"/>
      <c r="B134" s="16" t="s">
        <v>4</v>
      </c>
      <c r="C134" s="310" t="s">
        <v>270</v>
      </c>
      <c r="D134" s="18" t="s">
        <v>326</v>
      </c>
      <c r="E134" s="327"/>
      <c r="F134" s="16" t="s">
        <v>4</v>
      </c>
      <c r="G134" s="17" t="s">
        <v>269</v>
      </c>
      <c r="H134" s="18" t="s">
        <v>326</v>
      </c>
    </row>
    <row r="135" spans="1:8" ht="22">
      <c r="A135" s="324"/>
      <c r="B135" s="20" t="s">
        <v>5</v>
      </c>
      <c r="C135" s="21" t="s">
        <v>337</v>
      </c>
      <c r="D135" s="249">
        <f>6/H2</f>
        <v>0.88235294117647056</v>
      </c>
      <c r="E135" s="328"/>
      <c r="F135" s="20" t="s">
        <v>5</v>
      </c>
      <c r="G135" s="21" t="s">
        <v>338</v>
      </c>
      <c r="H135" s="249">
        <f>11.5/H2</f>
        <v>1.6911764705882353</v>
      </c>
    </row>
    <row r="136" spans="1:8">
      <c r="A136" s="324"/>
      <c r="B136" s="243" t="s">
        <v>324</v>
      </c>
      <c r="C136" s="54" t="s">
        <v>323</v>
      </c>
      <c r="D136" s="251"/>
      <c r="E136" s="328"/>
      <c r="F136" s="243" t="s">
        <v>324</v>
      </c>
      <c r="G136" s="54" t="s">
        <v>323</v>
      </c>
      <c r="H136" s="251"/>
    </row>
    <row r="137" spans="1:8" ht="16.5" customHeight="1">
      <c r="A137" s="324"/>
      <c r="B137" s="36" t="s">
        <v>23</v>
      </c>
      <c r="C137" s="138"/>
      <c r="D137" s="253">
        <f>C137*D135</f>
        <v>0</v>
      </c>
      <c r="E137" s="328"/>
      <c r="F137" s="36" t="s">
        <v>23</v>
      </c>
      <c r="G137" s="138"/>
      <c r="H137" s="254">
        <f>G137*H135</f>
        <v>0</v>
      </c>
    </row>
    <row r="138" spans="1:8" ht="16.5" customHeight="1">
      <c r="A138" s="341"/>
      <c r="B138" s="36" t="s">
        <v>24</v>
      </c>
      <c r="C138" s="139"/>
      <c r="D138" s="253">
        <f>C138*D135</f>
        <v>0</v>
      </c>
      <c r="E138" s="343"/>
      <c r="F138" s="36" t="s">
        <v>50</v>
      </c>
      <c r="G138" s="139"/>
      <c r="H138" s="254">
        <f>G138*H135</f>
        <v>0</v>
      </c>
    </row>
    <row r="139" spans="1:8" ht="16.5" customHeight="1">
      <c r="A139" s="341"/>
      <c r="B139" s="36" t="s">
        <v>41</v>
      </c>
      <c r="C139" s="132"/>
      <c r="D139" s="253">
        <f>C139*D135</f>
        <v>0</v>
      </c>
      <c r="E139" s="343"/>
      <c r="F139" s="36" t="s">
        <v>40</v>
      </c>
      <c r="G139" s="148"/>
      <c r="H139" s="254">
        <f>G139*H135</f>
        <v>0</v>
      </c>
    </row>
    <row r="140" spans="1:8" ht="16.5" customHeight="1">
      <c r="A140" s="341"/>
      <c r="B140" s="36" t="s">
        <v>42</v>
      </c>
      <c r="C140" s="140"/>
      <c r="D140" s="253">
        <f>C140*D135</f>
        <v>0</v>
      </c>
      <c r="E140" s="343"/>
      <c r="F140" s="108" t="s">
        <v>38</v>
      </c>
      <c r="G140" s="137"/>
      <c r="H140" s="254">
        <f>G140*H135</f>
        <v>0</v>
      </c>
    </row>
    <row r="141" spans="1:8" ht="16.5" customHeight="1">
      <c r="A141" s="341"/>
      <c r="B141" s="36" t="s">
        <v>43</v>
      </c>
      <c r="C141" s="141"/>
      <c r="D141" s="253">
        <f>C141*D135</f>
        <v>0</v>
      </c>
      <c r="E141" s="343"/>
      <c r="F141" s="108" t="s">
        <v>197</v>
      </c>
      <c r="G141" s="149"/>
      <c r="H141" s="254">
        <f>G141*H135</f>
        <v>0</v>
      </c>
    </row>
    <row r="142" spans="1:8" ht="16.5" customHeight="1">
      <c r="A142" s="341"/>
      <c r="B142" s="36" t="s">
        <v>44</v>
      </c>
      <c r="C142" s="142"/>
      <c r="D142" s="253">
        <f>C142*D135</f>
        <v>0</v>
      </c>
      <c r="E142" s="343"/>
      <c r="F142" s="108" t="s">
        <v>199</v>
      </c>
      <c r="G142" s="141"/>
      <c r="H142" s="254">
        <f>G142*H135</f>
        <v>0</v>
      </c>
    </row>
    <row r="143" spans="1:8" ht="16.5" customHeight="1">
      <c r="A143" s="341"/>
      <c r="B143" s="36" t="s">
        <v>45</v>
      </c>
      <c r="C143" s="143"/>
      <c r="D143" s="253">
        <f>C143*D135</f>
        <v>0</v>
      </c>
      <c r="E143" s="343"/>
      <c r="F143" s="108" t="s">
        <v>26</v>
      </c>
      <c r="G143" s="140"/>
      <c r="H143" s="254">
        <f>G143*H135</f>
        <v>0</v>
      </c>
    </row>
    <row r="144" spans="1:8" ht="16.5" customHeight="1">
      <c r="A144" s="341"/>
      <c r="B144" s="108" t="s">
        <v>31</v>
      </c>
      <c r="C144" s="135"/>
      <c r="D144" s="253">
        <f>C144*D135</f>
        <v>0</v>
      </c>
      <c r="E144" s="343"/>
      <c r="F144" s="36" t="s">
        <v>191</v>
      </c>
      <c r="G144" s="142"/>
      <c r="H144" s="254">
        <f>G144*H135</f>
        <v>0</v>
      </c>
    </row>
    <row r="145" spans="1:8" ht="16.5" customHeight="1">
      <c r="A145" s="341"/>
      <c r="B145" s="108" t="s">
        <v>48</v>
      </c>
      <c r="C145" s="144"/>
      <c r="D145" s="253">
        <f>C145*D135</f>
        <v>0</v>
      </c>
      <c r="E145" s="343"/>
      <c r="F145" s="36" t="s">
        <v>53</v>
      </c>
      <c r="G145" s="136"/>
      <c r="H145" s="254">
        <f>G145*H135</f>
        <v>0</v>
      </c>
    </row>
    <row r="146" spans="1:8" ht="16.5" customHeight="1">
      <c r="A146" s="341"/>
      <c r="B146" s="108" t="s">
        <v>49</v>
      </c>
      <c r="C146" s="145"/>
      <c r="D146" s="253">
        <f>C146*D135</f>
        <v>0</v>
      </c>
      <c r="E146" s="343"/>
      <c r="F146" s="36" t="s">
        <v>25</v>
      </c>
      <c r="G146" s="132"/>
      <c r="H146" s="254">
        <f>G146*H135</f>
        <v>0</v>
      </c>
    </row>
    <row r="147" spans="1:8" ht="16.5" customHeight="1">
      <c r="A147" s="341"/>
      <c r="B147" s="108" t="s">
        <v>34</v>
      </c>
      <c r="C147" s="146"/>
      <c r="D147" s="253">
        <f>C147*D135</f>
        <v>0</v>
      </c>
      <c r="E147" s="343"/>
      <c r="F147" s="36" t="s">
        <v>32</v>
      </c>
      <c r="G147" s="144"/>
      <c r="H147" s="254">
        <f>G147*H135</f>
        <v>0</v>
      </c>
    </row>
    <row r="148" spans="1:8" ht="16.5" customHeight="1">
      <c r="A148" s="341"/>
      <c r="B148" s="108" t="s">
        <v>35</v>
      </c>
      <c r="C148" s="139"/>
      <c r="D148" s="253">
        <f>C148*D135</f>
        <v>0</v>
      </c>
      <c r="E148" s="343"/>
      <c r="F148" s="36" t="s">
        <v>198</v>
      </c>
      <c r="G148" s="147"/>
      <c r="H148" s="254">
        <f>G148*H135</f>
        <v>0</v>
      </c>
    </row>
    <row r="149" spans="1:8" ht="16.5" customHeight="1">
      <c r="A149" s="341"/>
      <c r="B149" s="108" t="s">
        <v>36</v>
      </c>
      <c r="C149" s="147"/>
      <c r="D149" s="253">
        <f>C149*D135</f>
        <v>0</v>
      </c>
      <c r="E149" s="343"/>
      <c r="F149" s="36" t="s">
        <v>193</v>
      </c>
      <c r="G149" s="146"/>
      <c r="H149" s="254">
        <f>G149*H135</f>
        <v>0</v>
      </c>
    </row>
    <row r="150" spans="1:8" ht="16.5" customHeight="1">
      <c r="A150" s="341"/>
      <c r="B150" s="36" t="s">
        <v>47</v>
      </c>
      <c r="C150" s="148"/>
      <c r="D150" s="253">
        <f>C150*D135</f>
        <v>0</v>
      </c>
      <c r="E150" s="343"/>
      <c r="F150" s="36" t="s">
        <v>194</v>
      </c>
      <c r="G150" s="145"/>
      <c r="H150" s="254">
        <f>G150*H135</f>
        <v>0</v>
      </c>
    </row>
    <row r="151" spans="1:8" ht="16.5" customHeight="1" thickBot="1">
      <c r="A151" s="342"/>
      <c r="B151" s="37" t="s">
        <v>37</v>
      </c>
      <c r="C151" s="38">
        <f>SUM(C137:C150)</f>
        <v>0</v>
      </c>
      <c r="D151" s="252">
        <f>SUM(D137:D150)</f>
        <v>0</v>
      </c>
      <c r="E151" s="340"/>
      <c r="F151" s="37" t="s">
        <v>37</v>
      </c>
      <c r="G151" s="38">
        <f>SUM(G137:G150)</f>
        <v>0</v>
      </c>
      <c r="H151" s="255">
        <f>SUM(H137:H150)</f>
        <v>0</v>
      </c>
    </row>
    <row r="152" spans="1:8" s="3" customFormat="1" ht="16.5" customHeight="1" thickBot="1">
      <c r="A152" s="331" t="str">
        <f>A36</f>
        <v>Минимальный заказ 300 шт. в ассортименте, но не менее 5 шт. одного цвета</v>
      </c>
      <c r="B152" s="357"/>
      <c r="C152" s="357"/>
      <c r="D152" s="357"/>
      <c r="E152" s="357"/>
      <c r="F152" s="357"/>
      <c r="G152" s="357"/>
      <c r="H152" s="357"/>
    </row>
    <row r="153" spans="1:8">
      <c r="A153" s="323"/>
      <c r="B153" s="16" t="s">
        <v>4</v>
      </c>
      <c r="C153" s="310" t="s">
        <v>605</v>
      </c>
      <c r="D153" s="18" t="s">
        <v>326</v>
      </c>
      <c r="E153" s="327"/>
      <c r="F153" s="16" t="s">
        <v>4</v>
      </c>
      <c r="G153" s="310" t="s">
        <v>272</v>
      </c>
      <c r="H153" s="18" t="s">
        <v>326</v>
      </c>
    </row>
    <row r="154" spans="1:8" ht="69" customHeight="1">
      <c r="A154" s="324"/>
      <c r="B154" s="20" t="s">
        <v>5</v>
      </c>
      <c r="C154" s="21" t="s">
        <v>606</v>
      </c>
      <c r="D154" s="249">
        <f>25/H2</f>
        <v>3.6764705882352944</v>
      </c>
      <c r="E154" s="328"/>
      <c r="F154" s="20" t="s">
        <v>5</v>
      </c>
      <c r="G154" s="21" t="s">
        <v>339</v>
      </c>
      <c r="H154" s="263">
        <f>10/H2</f>
        <v>1.4705882352941178</v>
      </c>
    </row>
    <row r="155" spans="1:8">
      <c r="A155" s="324"/>
      <c r="B155" s="243" t="s">
        <v>324</v>
      </c>
      <c r="C155" s="54" t="s">
        <v>323</v>
      </c>
      <c r="D155" s="251"/>
      <c r="E155" s="328"/>
      <c r="F155" s="243" t="s">
        <v>324</v>
      </c>
      <c r="G155" s="54" t="s">
        <v>323</v>
      </c>
      <c r="H155" s="260"/>
    </row>
    <row r="156" spans="1:8" ht="16.5" customHeight="1">
      <c r="A156" s="324"/>
      <c r="B156" s="36" t="s">
        <v>23</v>
      </c>
      <c r="C156" s="111"/>
      <c r="D156" s="253">
        <f>C156*D154</f>
        <v>0</v>
      </c>
      <c r="E156" s="328"/>
      <c r="F156" s="36" t="s">
        <v>25</v>
      </c>
      <c r="G156" s="132"/>
      <c r="H156" s="261">
        <f>G156*H154</f>
        <v>0</v>
      </c>
    </row>
    <row r="157" spans="1:8" ht="16.5" customHeight="1">
      <c r="A157" s="341"/>
      <c r="B157" s="36"/>
      <c r="C157" s="151"/>
      <c r="D157" s="253"/>
      <c r="E157" s="343"/>
      <c r="F157" s="36" t="s">
        <v>42</v>
      </c>
      <c r="G157" s="140"/>
      <c r="H157" s="261">
        <f>G157*H154</f>
        <v>0</v>
      </c>
    </row>
    <row r="158" spans="1:8" ht="16.5" customHeight="1">
      <c r="A158" s="341"/>
      <c r="B158" s="36"/>
      <c r="C158" s="151"/>
      <c r="D158" s="253"/>
      <c r="E158" s="343"/>
      <c r="F158" s="36" t="s">
        <v>53</v>
      </c>
      <c r="G158" s="136"/>
      <c r="H158" s="261">
        <f>G158*H154</f>
        <v>0</v>
      </c>
    </row>
    <row r="159" spans="1:8" ht="16.5" customHeight="1">
      <c r="A159" s="341"/>
      <c r="B159" s="36"/>
      <c r="C159" s="151"/>
      <c r="D159" s="253"/>
      <c r="E159" s="343"/>
      <c r="F159" s="36" t="s">
        <v>56</v>
      </c>
      <c r="G159" s="152"/>
      <c r="H159" s="261">
        <f>G159*H154</f>
        <v>0</v>
      </c>
    </row>
    <row r="160" spans="1:8" ht="16.5" customHeight="1">
      <c r="A160" s="341"/>
      <c r="B160" s="36"/>
      <c r="C160" s="151"/>
      <c r="D160" s="253"/>
      <c r="E160" s="343"/>
      <c r="F160" s="36" t="s">
        <v>31</v>
      </c>
      <c r="G160" s="135"/>
      <c r="H160" s="261">
        <f>G160*H154</f>
        <v>0</v>
      </c>
    </row>
    <row r="161" spans="1:8" ht="16.5" customHeight="1">
      <c r="A161" s="341"/>
      <c r="B161" s="36"/>
      <c r="C161" s="151"/>
      <c r="D161" s="253"/>
      <c r="E161" s="343"/>
      <c r="F161" s="36" t="s">
        <v>55</v>
      </c>
      <c r="G161" s="149"/>
      <c r="H161" s="261">
        <f>G161*H154</f>
        <v>0</v>
      </c>
    </row>
    <row r="162" spans="1:8" ht="16.5" customHeight="1">
      <c r="A162" s="341"/>
      <c r="B162" s="36"/>
      <c r="C162" s="151"/>
      <c r="D162" s="253"/>
      <c r="E162" s="343"/>
      <c r="F162" s="36" t="s">
        <v>50</v>
      </c>
      <c r="G162" s="153"/>
      <c r="H162" s="261">
        <f>G162*H154</f>
        <v>0</v>
      </c>
    </row>
    <row r="163" spans="1:8" ht="16.5" customHeight="1" thickBot="1">
      <c r="A163" s="342"/>
      <c r="B163" s="37" t="s">
        <v>37</v>
      </c>
      <c r="C163" s="129">
        <f>SUM(C156:C161)</f>
        <v>0</v>
      </c>
      <c r="D163" s="252">
        <f>SUM(D156:D161)</f>
        <v>0</v>
      </c>
      <c r="E163" s="340"/>
      <c r="F163" s="110" t="s">
        <v>37</v>
      </c>
      <c r="G163" s="154">
        <f>SUM(G156:G162)</f>
        <v>0</v>
      </c>
      <c r="H163" s="262">
        <f>SUM(H156:H162)</f>
        <v>0</v>
      </c>
    </row>
    <row r="164" spans="1:8" s="3" customFormat="1" ht="16" thickBot="1">
      <c r="A164" s="331" t="str">
        <f>A36</f>
        <v>Минимальный заказ 300 шт. в ассортименте, но не менее 5 шт. одного цвета</v>
      </c>
      <c r="B164" s="357"/>
      <c r="C164" s="357"/>
      <c r="D164" s="357"/>
      <c r="E164" s="357"/>
      <c r="F164" s="357"/>
      <c r="G164" s="357"/>
      <c r="H164" s="357"/>
    </row>
    <row r="165" spans="1:8">
      <c r="A165" s="323"/>
      <c r="B165" s="16" t="s">
        <v>4</v>
      </c>
      <c r="C165" s="310" t="s">
        <v>268</v>
      </c>
      <c r="D165" s="18" t="s">
        <v>326</v>
      </c>
      <c r="E165" s="327"/>
      <c r="F165" s="16" t="s">
        <v>4</v>
      </c>
      <c r="G165" s="310" t="s">
        <v>271</v>
      </c>
      <c r="H165" s="18" t="s">
        <v>326</v>
      </c>
    </row>
    <row r="166" spans="1:8" ht="36" customHeight="1">
      <c r="A166" s="324"/>
      <c r="B166" s="20" t="s">
        <v>5</v>
      </c>
      <c r="C166" s="21" t="s">
        <v>340</v>
      </c>
      <c r="D166" s="249">
        <f>10/H2</f>
        <v>1.4705882352941178</v>
      </c>
      <c r="E166" s="328"/>
      <c r="F166" s="20" t="s">
        <v>5</v>
      </c>
      <c r="G166" s="21" t="s">
        <v>341</v>
      </c>
      <c r="H166" s="249">
        <f>24/H2</f>
        <v>3.5294117647058822</v>
      </c>
    </row>
    <row r="167" spans="1:8">
      <c r="A167" s="324"/>
      <c r="B167" s="243" t="s">
        <v>324</v>
      </c>
      <c r="C167" s="54" t="s">
        <v>323</v>
      </c>
      <c r="D167" s="251"/>
      <c r="E167" s="328"/>
      <c r="F167" s="243" t="s">
        <v>324</v>
      </c>
      <c r="G167" s="54" t="s">
        <v>323</v>
      </c>
      <c r="H167" s="251"/>
    </row>
    <row r="168" spans="1:8" ht="16.5" customHeight="1">
      <c r="A168" s="324"/>
      <c r="B168" s="36" t="s">
        <v>31</v>
      </c>
      <c r="C168" s="135"/>
      <c r="D168" s="253">
        <f>C168*D166</f>
        <v>0</v>
      </c>
      <c r="E168" s="328"/>
      <c r="F168" s="36" t="s">
        <v>38</v>
      </c>
      <c r="G168" s="156"/>
      <c r="H168" s="254">
        <f>G168*H166</f>
        <v>0</v>
      </c>
    </row>
    <row r="169" spans="1:8" ht="16.5" customHeight="1">
      <c r="A169" s="341"/>
      <c r="B169" s="36" t="s">
        <v>25</v>
      </c>
      <c r="C169" s="132"/>
      <c r="D169" s="253">
        <f>C169*D166</f>
        <v>0</v>
      </c>
      <c r="E169" s="343"/>
      <c r="F169" s="36"/>
      <c r="G169" s="157"/>
      <c r="H169" s="254"/>
    </row>
    <row r="170" spans="1:8" ht="16.5" customHeight="1">
      <c r="A170" s="341"/>
      <c r="B170" s="36" t="s">
        <v>60</v>
      </c>
      <c r="C170" s="155"/>
      <c r="D170" s="253">
        <f>C170*D166</f>
        <v>0</v>
      </c>
      <c r="E170" s="343"/>
      <c r="F170" s="36"/>
      <c r="G170" s="157"/>
      <c r="H170" s="254"/>
    </row>
    <row r="171" spans="1:8" ht="16.5" customHeight="1">
      <c r="A171" s="341"/>
      <c r="B171" s="36"/>
      <c r="C171" s="266"/>
      <c r="D171" s="267"/>
      <c r="E171" s="343"/>
      <c r="F171" s="36"/>
      <c r="G171" s="157"/>
      <c r="H171" s="254"/>
    </row>
    <row r="172" spans="1:8" ht="16.5" customHeight="1">
      <c r="A172" s="341"/>
      <c r="B172" s="264"/>
      <c r="C172" s="265"/>
      <c r="D172" s="268"/>
      <c r="E172" s="343"/>
      <c r="F172" s="36"/>
      <c r="G172" s="157"/>
      <c r="H172" s="254"/>
    </row>
    <row r="173" spans="1:8" ht="16.5" customHeight="1">
      <c r="A173" s="341"/>
      <c r="B173" s="36"/>
      <c r="C173" s="153"/>
      <c r="D173" s="253"/>
      <c r="E173" s="343"/>
      <c r="F173" s="36"/>
      <c r="G173" s="157"/>
      <c r="H173" s="254"/>
    </row>
    <row r="174" spans="1:8" ht="16.5" customHeight="1" thickBot="1">
      <c r="A174" s="342"/>
      <c r="B174" s="37" t="s">
        <v>37</v>
      </c>
      <c r="C174" s="38">
        <f>SUM(C168:C170)</f>
        <v>0</v>
      </c>
      <c r="D174" s="252">
        <f>SUM(D168:D170)</f>
        <v>0</v>
      </c>
      <c r="E174" s="340"/>
      <c r="F174" s="37" t="s">
        <v>37</v>
      </c>
      <c r="G174" s="129">
        <f>SUM(G168:G173)</f>
        <v>0</v>
      </c>
      <c r="H174" s="255">
        <f>SUM(H168:H173)</f>
        <v>0</v>
      </c>
    </row>
    <row r="175" spans="1:8" s="3" customFormat="1" ht="16" thickBot="1">
      <c r="A175" s="331" t="str">
        <f>A36</f>
        <v>Минимальный заказ 300 шт. в ассортименте, но не менее 5 шт. одного цвета</v>
      </c>
      <c r="B175" s="334"/>
      <c r="C175" s="334"/>
      <c r="D175" s="334"/>
      <c r="E175" s="334"/>
      <c r="F175" s="334"/>
      <c r="G175" s="334"/>
      <c r="H175" s="334"/>
    </row>
    <row r="176" spans="1:8">
      <c r="A176" s="323"/>
      <c r="B176" s="16" t="s">
        <v>4</v>
      </c>
      <c r="C176" s="17" t="s">
        <v>106</v>
      </c>
      <c r="D176" s="18" t="s">
        <v>326</v>
      </c>
      <c r="E176" s="327"/>
      <c r="F176" s="16"/>
      <c r="G176" s="17"/>
      <c r="H176" s="18"/>
    </row>
    <row r="177" spans="1:8" ht="39.75" customHeight="1">
      <c r="A177" s="324"/>
      <c r="B177" s="20" t="s">
        <v>5</v>
      </c>
      <c r="C177" s="21" t="s">
        <v>342</v>
      </c>
      <c r="D177" s="249">
        <f>19/H2</f>
        <v>2.7941176470588238</v>
      </c>
      <c r="E177" s="328"/>
      <c r="F177" s="20"/>
      <c r="G177" s="21"/>
      <c r="H177" s="22"/>
    </row>
    <row r="178" spans="1:8">
      <c r="A178" s="324"/>
      <c r="B178" s="243" t="s">
        <v>324</v>
      </c>
      <c r="C178" s="54" t="s">
        <v>323</v>
      </c>
      <c r="D178" s="251"/>
      <c r="E178" s="328"/>
      <c r="F178" s="20"/>
      <c r="G178" s="21"/>
      <c r="H178" s="32"/>
    </row>
    <row r="179" spans="1:8">
      <c r="A179" s="324"/>
      <c r="B179" s="36" t="s">
        <v>51</v>
      </c>
      <c r="C179" s="138"/>
      <c r="D179" s="253">
        <f>C179*D177</f>
        <v>0</v>
      </c>
      <c r="E179" s="328"/>
      <c r="F179" s="36"/>
      <c r="G179" s="138"/>
      <c r="H179" s="23"/>
    </row>
    <row r="180" spans="1:8" ht="16.5" customHeight="1">
      <c r="A180" s="324"/>
      <c r="B180" s="36" t="s">
        <v>50</v>
      </c>
      <c r="C180" s="153"/>
      <c r="D180" s="253">
        <f>C180*D177</f>
        <v>0</v>
      </c>
      <c r="E180" s="328"/>
      <c r="F180" s="36"/>
      <c r="G180" s="55"/>
      <c r="H180" s="23"/>
    </row>
    <row r="181" spans="1:8" ht="16.5" customHeight="1" thickBot="1">
      <c r="A181" s="326"/>
      <c r="B181" s="37" t="s">
        <v>37</v>
      </c>
      <c r="C181" s="97">
        <f>SUM(C179:C180)</f>
        <v>0</v>
      </c>
      <c r="D181" s="252">
        <f>SUM(D179:D180)</f>
        <v>0</v>
      </c>
      <c r="E181" s="330"/>
      <c r="F181" s="37"/>
      <c r="G181" s="38"/>
      <c r="H181" s="34"/>
    </row>
    <row r="182" spans="1:8" s="3" customFormat="1" ht="16" thickBot="1">
      <c r="A182" s="331" t="str">
        <f>A36</f>
        <v>Минимальный заказ 300 шт. в ассортименте, но не менее 5 шт. одного цвета</v>
      </c>
      <c r="B182" s="357"/>
      <c r="C182" s="357"/>
      <c r="D182" s="357"/>
      <c r="E182" s="357"/>
      <c r="F182" s="357"/>
      <c r="G182" s="357"/>
      <c r="H182" s="357"/>
    </row>
    <row r="183" spans="1:8">
      <c r="A183" s="323"/>
      <c r="B183" s="16" t="s">
        <v>4</v>
      </c>
      <c r="C183" s="17" t="s">
        <v>107</v>
      </c>
      <c r="D183" s="18" t="s">
        <v>326</v>
      </c>
      <c r="E183" s="327"/>
      <c r="F183" s="16" t="s">
        <v>4</v>
      </c>
      <c r="G183" s="17" t="s">
        <v>228</v>
      </c>
      <c r="H183" s="18" t="s">
        <v>326</v>
      </c>
    </row>
    <row r="184" spans="1:8" ht="44">
      <c r="A184" s="324"/>
      <c r="B184" s="20" t="s">
        <v>5</v>
      </c>
      <c r="C184" s="21" t="s">
        <v>343</v>
      </c>
      <c r="D184" s="249">
        <f>19/H2</f>
        <v>2.7941176470588238</v>
      </c>
      <c r="E184" s="328"/>
      <c r="F184" s="20" t="s">
        <v>5</v>
      </c>
      <c r="G184" s="21" t="s">
        <v>344</v>
      </c>
      <c r="H184" s="269">
        <f>28/H2</f>
        <v>4.1176470588235299</v>
      </c>
    </row>
    <row r="185" spans="1:8">
      <c r="A185" s="324"/>
      <c r="B185" s="243" t="s">
        <v>324</v>
      </c>
      <c r="C185" s="54" t="s">
        <v>323</v>
      </c>
      <c r="D185" s="251"/>
      <c r="E185" s="328"/>
      <c r="F185" s="243" t="s">
        <v>324</v>
      </c>
      <c r="G185" s="54" t="s">
        <v>323</v>
      </c>
      <c r="H185" s="251"/>
    </row>
    <row r="186" spans="1:8">
      <c r="A186" s="324"/>
      <c r="B186" s="36" t="s">
        <v>23</v>
      </c>
      <c r="C186" s="138"/>
      <c r="D186" s="253">
        <f>C186*D184</f>
        <v>0</v>
      </c>
      <c r="E186" s="328"/>
      <c r="F186" s="36" t="s">
        <v>51</v>
      </c>
      <c r="G186" s="158"/>
      <c r="H186" s="253">
        <f>G186*H184</f>
        <v>0</v>
      </c>
    </row>
    <row r="187" spans="1:8" ht="16.5" customHeight="1">
      <c r="A187" s="324"/>
      <c r="B187" s="36" t="s">
        <v>24</v>
      </c>
      <c r="C187" s="153"/>
      <c r="D187" s="253">
        <f>C187*D184</f>
        <v>0</v>
      </c>
      <c r="E187" s="328"/>
      <c r="F187" s="36" t="s">
        <v>50</v>
      </c>
      <c r="G187" s="159"/>
      <c r="H187" s="253">
        <f>G187*H184</f>
        <v>0</v>
      </c>
    </row>
    <row r="188" spans="1:8" ht="16.5" customHeight="1">
      <c r="A188" s="324"/>
      <c r="B188" s="36"/>
      <c r="C188" s="153"/>
      <c r="D188" s="253"/>
      <c r="E188" s="328"/>
      <c r="F188" s="36" t="s">
        <v>55</v>
      </c>
      <c r="G188" s="160"/>
      <c r="H188" s="253">
        <f>G188*H184</f>
        <v>0</v>
      </c>
    </row>
    <row r="189" spans="1:8" ht="16.5" customHeight="1">
      <c r="A189" s="324"/>
      <c r="B189" s="36"/>
      <c r="C189" s="153"/>
      <c r="D189" s="253"/>
      <c r="E189" s="328"/>
      <c r="F189" s="36" t="s">
        <v>31</v>
      </c>
      <c r="G189" s="161"/>
      <c r="H189" s="253">
        <f>G189*H184</f>
        <v>0</v>
      </c>
    </row>
    <row r="190" spans="1:8" ht="16.5" customHeight="1" thickBot="1">
      <c r="A190" s="342"/>
      <c r="B190" s="37" t="s">
        <v>37</v>
      </c>
      <c r="C190" s="97">
        <f>SUM(C186:C187)</f>
        <v>0</v>
      </c>
      <c r="D190" s="252">
        <f>SUM(D186:D187)</f>
        <v>0</v>
      </c>
      <c r="E190" s="340"/>
      <c r="F190" s="37" t="s">
        <v>37</v>
      </c>
      <c r="G190" s="162">
        <f>SUM(G186:G189)</f>
        <v>0</v>
      </c>
      <c r="H190" s="252">
        <f>SUM(H186:H189)</f>
        <v>0</v>
      </c>
    </row>
    <row r="191" spans="1:8" ht="16.5" customHeight="1" thickBot="1">
      <c r="A191" s="331" t="str">
        <f>A36</f>
        <v>Минимальный заказ 300 шт. в ассортименте, но не менее 5 шт. одного цвета</v>
      </c>
      <c r="B191" s="358"/>
      <c r="C191" s="358"/>
      <c r="D191" s="358"/>
      <c r="E191" s="358"/>
      <c r="F191" s="358"/>
      <c r="G191" s="358"/>
      <c r="H191" s="358"/>
    </row>
    <row r="192" spans="1:8" ht="22.5" customHeight="1">
      <c r="A192" s="323"/>
      <c r="B192" s="16" t="s">
        <v>4</v>
      </c>
      <c r="C192" s="17" t="s">
        <v>228</v>
      </c>
      <c r="D192" s="18" t="s">
        <v>326</v>
      </c>
      <c r="E192" s="327"/>
      <c r="F192" s="16" t="s">
        <v>4</v>
      </c>
      <c r="G192" s="17" t="s">
        <v>231</v>
      </c>
      <c r="H192" s="18" t="s">
        <v>326</v>
      </c>
    </row>
    <row r="193" spans="1:8" ht="64" customHeight="1">
      <c r="A193" s="324"/>
      <c r="B193" s="20" t="s">
        <v>5</v>
      </c>
      <c r="C193" s="21" t="s">
        <v>345</v>
      </c>
      <c r="D193" s="249">
        <f>34/H2</f>
        <v>5</v>
      </c>
      <c r="E193" s="328"/>
      <c r="F193" s="20" t="s">
        <v>5</v>
      </c>
      <c r="G193" s="21" t="s">
        <v>346</v>
      </c>
      <c r="H193" s="249">
        <f>26/H2</f>
        <v>3.8235294117647061</v>
      </c>
    </row>
    <row r="194" spans="1:8" ht="16.5" customHeight="1">
      <c r="A194" s="324"/>
      <c r="B194" s="243" t="s">
        <v>324</v>
      </c>
      <c r="C194" s="54" t="s">
        <v>323</v>
      </c>
      <c r="D194" s="251"/>
      <c r="E194" s="328"/>
      <c r="F194" s="243" t="s">
        <v>324</v>
      </c>
      <c r="G194" s="54" t="s">
        <v>323</v>
      </c>
      <c r="H194" s="251"/>
    </row>
    <row r="195" spans="1:8" ht="16.5" customHeight="1">
      <c r="A195" s="324"/>
      <c r="B195" s="36" t="s">
        <v>23</v>
      </c>
      <c r="C195" s="158"/>
      <c r="D195" s="253">
        <f>C195*D193</f>
        <v>0</v>
      </c>
      <c r="E195" s="328"/>
      <c r="F195" s="36" t="s">
        <v>23</v>
      </c>
      <c r="G195" s="158"/>
      <c r="H195" s="253">
        <f>G195*H193</f>
        <v>0</v>
      </c>
    </row>
    <row r="196" spans="1:8" ht="16.5" customHeight="1">
      <c r="A196" s="324"/>
      <c r="B196" s="36" t="s">
        <v>24</v>
      </c>
      <c r="C196" s="159"/>
      <c r="D196" s="253">
        <f>C196*D193</f>
        <v>0</v>
      </c>
      <c r="E196" s="328"/>
      <c r="F196" s="36"/>
      <c r="G196" s="196"/>
      <c r="H196" s="253"/>
    </row>
    <row r="197" spans="1:8" ht="16.5" customHeight="1">
      <c r="A197" s="324"/>
      <c r="B197" s="36" t="s">
        <v>27</v>
      </c>
      <c r="C197" s="160"/>
      <c r="D197" s="253">
        <f>C197*D193</f>
        <v>0</v>
      </c>
      <c r="E197" s="328"/>
      <c r="F197" s="36"/>
      <c r="G197" s="196"/>
      <c r="H197" s="253"/>
    </row>
    <row r="198" spans="1:8" ht="16.5" customHeight="1">
      <c r="A198" s="324"/>
      <c r="B198" s="36" t="s">
        <v>31</v>
      </c>
      <c r="C198" s="161"/>
      <c r="D198" s="253">
        <f>C198*D193</f>
        <v>0</v>
      </c>
      <c r="E198" s="328"/>
      <c r="F198" s="36"/>
      <c r="G198" s="196"/>
      <c r="H198" s="253"/>
    </row>
    <row r="199" spans="1:8" ht="16.5" customHeight="1" thickBot="1">
      <c r="A199" s="342"/>
      <c r="B199" s="37" t="s">
        <v>37</v>
      </c>
      <c r="C199" s="97">
        <f>SUM(C195:C198)</f>
        <v>0</v>
      </c>
      <c r="D199" s="252">
        <f>SUM(D195:D198)</f>
        <v>0</v>
      </c>
      <c r="E199" s="340"/>
      <c r="F199" s="37" t="s">
        <v>37</v>
      </c>
      <c r="G199" s="97">
        <f>SUM(G195)</f>
        <v>0</v>
      </c>
      <c r="H199" s="252">
        <f>SUM(H195:H198)</f>
        <v>0</v>
      </c>
    </row>
    <row r="200" spans="1:8" ht="16.5" customHeight="1" thickBot="1">
      <c r="A200" s="331" t="str">
        <f>A36</f>
        <v>Минимальный заказ 300 шт. в ассортименте, но не менее 5 шт. одного цвета</v>
      </c>
      <c r="B200" s="358"/>
      <c r="C200" s="358"/>
      <c r="D200" s="358"/>
      <c r="E200" s="358"/>
      <c r="F200" s="358"/>
      <c r="G200" s="358"/>
      <c r="H200" s="358"/>
    </row>
    <row r="201" spans="1:8" ht="27" customHeight="1">
      <c r="A201" s="323"/>
      <c r="B201" s="16" t="s">
        <v>4</v>
      </c>
      <c r="C201" s="17" t="s">
        <v>229</v>
      </c>
      <c r="D201" s="18" t="s">
        <v>326</v>
      </c>
      <c r="E201" s="327"/>
      <c r="F201" s="16" t="s">
        <v>4</v>
      </c>
      <c r="G201" s="17"/>
      <c r="H201" s="18" t="s">
        <v>326</v>
      </c>
    </row>
    <row r="202" spans="1:8" ht="49" customHeight="1">
      <c r="A202" s="324"/>
      <c r="B202" s="20" t="s">
        <v>5</v>
      </c>
      <c r="C202" s="21" t="s">
        <v>347</v>
      </c>
      <c r="D202" s="269">
        <f>29.5/H2</f>
        <v>4.3382352941176467</v>
      </c>
      <c r="E202" s="328"/>
      <c r="F202" s="20" t="s">
        <v>5</v>
      </c>
      <c r="G202" s="21"/>
      <c r="H202" s="163"/>
    </row>
    <row r="203" spans="1:8" ht="16.5" customHeight="1">
      <c r="A203" s="324"/>
      <c r="B203" s="243" t="s">
        <v>324</v>
      </c>
      <c r="C203" s="54" t="s">
        <v>323</v>
      </c>
      <c r="D203" s="251"/>
      <c r="E203" s="328"/>
      <c r="F203" s="20" t="s">
        <v>6</v>
      </c>
      <c r="G203" s="21"/>
      <c r="H203" s="32"/>
    </row>
    <row r="204" spans="1:8" ht="16.5" customHeight="1">
      <c r="A204" s="324"/>
      <c r="B204" s="36" t="s">
        <v>23</v>
      </c>
      <c r="C204" s="158"/>
      <c r="D204" s="253">
        <f>C204*D202</f>
        <v>0</v>
      </c>
      <c r="E204" s="328"/>
      <c r="F204" s="36"/>
      <c r="G204" s="197"/>
      <c r="H204" s="23">
        <f>G204*H203</f>
        <v>0</v>
      </c>
    </row>
    <row r="205" spans="1:8" ht="16.5" customHeight="1">
      <c r="A205" s="324"/>
      <c r="B205" s="36" t="s">
        <v>24</v>
      </c>
      <c r="C205" s="159"/>
      <c r="D205" s="253">
        <f>C205*D202</f>
        <v>0</v>
      </c>
      <c r="E205" s="328"/>
      <c r="F205" s="36"/>
      <c r="G205" s="196"/>
      <c r="H205" s="23">
        <f>G205*H203</f>
        <v>0</v>
      </c>
    </row>
    <row r="206" spans="1:8" ht="16.5" customHeight="1">
      <c r="A206" s="324"/>
      <c r="B206" s="36" t="s">
        <v>27</v>
      </c>
      <c r="C206" s="160"/>
      <c r="D206" s="253">
        <f>C206*D202</f>
        <v>0</v>
      </c>
      <c r="E206" s="328"/>
      <c r="F206" s="36"/>
      <c r="G206" s="196"/>
      <c r="H206" s="23">
        <f>G206*H203</f>
        <v>0</v>
      </c>
    </row>
    <row r="207" spans="1:8" ht="16.5" customHeight="1">
      <c r="A207" s="324"/>
      <c r="B207" s="36" t="s">
        <v>31</v>
      </c>
      <c r="C207" s="161"/>
      <c r="D207" s="253">
        <f>C207*D202</f>
        <v>0</v>
      </c>
      <c r="E207" s="328"/>
      <c r="F207" s="36"/>
      <c r="G207" s="196"/>
      <c r="H207" s="23">
        <f>G207*H203</f>
        <v>0</v>
      </c>
    </row>
    <row r="208" spans="1:8" ht="16.5" customHeight="1" thickBot="1">
      <c r="A208" s="342"/>
      <c r="B208" s="37" t="s">
        <v>37</v>
      </c>
      <c r="C208" s="162">
        <f>SUM(C204:C207)</f>
        <v>0</v>
      </c>
      <c r="D208" s="252">
        <f>SUM(D204:D207)</f>
        <v>0</v>
      </c>
      <c r="E208" s="340"/>
      <c r="F208" s="37" t="s">
        <v>37</v>
      </c>
      <c r="G208" s="162">
        <f>SUM(G204:G207)</f>
        <v>0</v>
      </c>
      <c r="H208" s="31">
        <f>SUM(H204:H207)</f>
        <v>0</v>
      </c>
    </row>
    <row r="209" spans="1:8" ht="16.5" customHeight="1" thickBot="1">
      <c r="A209" s="331" t="str">
        <f>A36</f>
        <v>Минимальный заказ 300 шт. в ассортименте, но не менее 5 шт. одного цвета</v>
      </c>
      <c r="B209" s="358"/>
      <c r="C209" s="358"/>
      <c r="D209" s="358"/>
      <c r="E209" s="358"/>
      <c r="F209" s="358"/>
      <c r="G209" s="358"/>
      <c r="H209" s="358"/>
    </row>
    <row r="210" spans="1:8">
      <c r="A210" s="323"/>
      <c r="B210" s="16" t="s">
        <v>4</v>
      </c>
      <c r="C210" s="310" t="s">
        <v>8</v>
      </c>
      <c r="D210" s="18" t="s">
        <v>326</v>
      </c>
      <c r="E210" s="327"/>
      <c r="F210" s="16" t="s">
        <v>4</v>
      </c>
      <c r="G210" s="310" t="s">
        <v>10</v>
      </c>
      <c r="H210" s="18" t="s">
        <v>326</v>
      </c>
    </row>
    <row r="211" spans="1:8" ht="22">
      <c r="A211" s="324"/>
      <c r="B211" s="20" t="s">
        <v>5</v>
      </c>
      <c r="C211" s="21" t="s">
        <v>348</v>
      </c>
      <c r="D211" s="249">
        <f>5.3/H2</f>
        <v>0.77941176470588236</v>
      </c>
      <c r="E211" s="328"/>
      <c r="F211" s="20" t="s">
        <v>5</v>
      </c>
      <c r="G211" s="21" t="s">
        <v>349</v>
      </c>
      <c r="H211" s="249">
        <f>8/H2</f>
        <v>1.1764705882352942</v>
      </c>
    </row>
    <row r="212" spans="1:8">
      <c r="A212" s="324"/>
      <c r="B212" s="243" t="s">
        <v>324</v>
      </c>
      <c r="C212" s="54" t="s">
        <v>323</v>
      </c>
      <c r="D212" s="251"/>
      <c r="E212" s="328"/>
      <c r="F212" s="194" t="s">
        <v>324</v>
      </c>
      <c r="G212" s="54" t="s">
        <v>323</v>
      </c>
      <c r="H212" s="251"/>
    </row>
    <row r="213" spans="1:8" ht="16.5" customHeight="1">
      <c r="A213" s="324"/>
      <c r="B213" s="36" t="s">
        <v>51</v>
      </c>
      <c r="C213" s="164"/>
      <c r="D213" s="253">
        <f>C213*D211</f>
        <v>0</v>
      </c>
      <c r="E213" s="328"/>
      <c r="F213" s="36" t="s">
        <v>51</v>
      </c>
      <c r="G213" s="138"/>
      <c r="H213" s="253">
        <f>G213*H211</f>
        <v>0</v>
      </c>
    </row>
    <row r="214" spans="1:8" ht="16.5" customHeight="1">
      <c r="A214" s="324"/>
      <c r="B214" s="36" t="s">
        <v>50</v>
      </c>
      <c r="C214" s="165"/>
      <c r="D214" s="253">
        <f>C214*D211</f>
        <v>0</v>
      </c>
      <c r="E214" s="328"/>
      <c r="F214" s="36" t="s">
        <v>50</v>
      </c>
      <c r="G214" s="153"/>
      <c r="H214" s="253">
        <f>G214*H211</f>
        <v>0</v>
      </c>
    </row>
    <row r="215" spans="1:8" ht="16.5" customHeight="1">
      <c r="A215" s="324"/>
      <c r="B215" s="36" t="s">
        <v>61</v>
      </c>
      <c r="C215" s="166"/>
      <c r="D215" s="253">
        <f>C215*D211</f>
        <v>0</v>
      </c>
      <c r="E215" s="328"/>
      <c r="F215" s="36" t="s">
        <v>66</v>
      </c>
      <c r="G215" s="137"/>
      <c r="H215" s="253">
        <f>G215*H211</f>
        <v>0</v>
      </c>
    </row>
    <row r="216" spans="1:8" ht="16.5" customHeight="1">
      <c r="A216" s="324"/>
      <c r="B216" s="36" t="s">
        <v>63</v>
      </c>
      <c r="C216" s="148"/>
      <c r="D216" s="253">
        <f>C216*D211</f>
        <v>0</v>
      </c>
      <c r="E216" s="328"/>
      <c r="F216" s="36" t="s">
        <v>31</v>
      </c>
      <c r="G216" s="135"/>
      <c r="H216" s="253">
        <f>G216*H211</f>
        <v>0</v>
      </c>
    </row>
    <row r="217" spans="1:8" ht="16.5" customHeight="1">
      <c r="A217" s="324"/>
      <c r="B217" s="36" t="s">
        <v>62</v>
      </c>
      <c r="C217" s="167"/>
      <c r="D217" s="253">
        <f>C217*D211</f>
        <v>0</v>
      </c>
      <c r="E217" s="328"/>
      <c r="F217" s="36" t="s">
        <v>55</v>
      </c>
      <c r="G217" s="149"/>
      <c r="H217" s="253">
        <f>G217*H211</f>
        <v>0</v>
      </c>
    </row>
    <row r="218" spans="1:8" ht="16.5" customHeight="1">
      <c r="A218" s="324"/>
      <c r="B218" s="36" t="s">
        <v>31</v>
      </c>
      <c r="C218" s="135"/>
      <c r="D218" s="253">
        <f>C218*D211</f>
        <v>0</v>
      </c>
      <c r="E218" s="328"/>
      <c r="F218" s="36" t="s">
        <v>25</v>
      </c>
      <c r="G218" s="132"/>
      <c r="H218" s="253">
        <f>G218*H211</f>
        <v>0</v>
      </c>
    </row>
    <row r="219" spans="1:8" ht="16.5" customHeight="1">
      <c r="A219" s="324"/>
      <c r="B219" s="36" t="s">
        <v>60</v>
      </c>
      <c r="C219" s="155"/>
      <c r="D219" s="253">
        <f>C219*D211</f>
        <v>0</v>
      </c>
      <c r="E219" s="328"/>
      <c r="F219" s="36"/>
      <c r="G219" s="55"/>
      <c r="H219" s="253"/>
    </row>
    <row r="220" spans="1:8" ht="16.5" customHeight="1">
      <c r="A220" s="324"/>
      <c r="B220" s="36" t="s">
        <v>55</v>
      </c>
      <c r="C220" s="149"/>
      <c r="D220" s="253">
        <f>C220*D211</f>
        <v>0</v>
      </c>
      <c r="E220" s="328"/>
      <c r="F220" s="36"/>
      <c r="G220" s="55"/>
      <c r="H220" s="253"/>
    </row>
    <row r="221" spans="1:8" ht="16.5" customHeight="1">
      <c r="A221" s="324"/>
      <c r="B221" s="36" t="s">
        <v>64</v>
      </c>
      <c r="C221" s="168"/>
      <c r="D221" s="253">
        <f>C221*D211</f>
        <v>0</v>
      </c>
      <c r="E221" s="328"/>
      <c r="F221" s="36"/>
      <c r="G221" s="55"/>
      <c r="H221" s="253"/>
    </row>
    <row r="222" spans="1:8" ht="16.5" customHeight="1">
      <c r="A222" s="324"/>
      <c r="B222" s="36" t="s">
        <v>25</v>
      </c>
      <c r="C222" s="169"/>
      <c r="D222" s="253">
        <f>C222*D211</f>
        <v>0</v>
      </c>
      <c r="E222" s="328"/>
      <c r="F222" s="36"/>
      <c r="G222" s="55"/>
      <c r="H222" s="253"/>
    </row>
    <row r="223" spans="1:8" ht="16.5" customHeight="1">
      <c r="A223" s="324"/>
      <c r="B223" s="36" t="s">
        <v>65</v>
      </c>
      <c r="C223" s="170"/>
      <c r="D223" s="253">
        <f>C223*D211</f>
        <v>0</v>
      </c>
      <c r="E223" s="328"/>
      <c r="F223" s="36"/>
      <c r="G223" s="55"/>
      <c r="H223" s="253"/>
    </row>
    <row r="224" spans="1:8" ht="16.5" customHeight="1">
      <c r="A224" s="324"/>
      <c r="B224" s="36" t="s">
        <v>36</v>
      </c>
      <c r="C224" s="147"/>
      <c r="D224" s="253">
        <f>C224*D211</f>
        <v>0</v>
      </c>
      <c r="E224" s="328"/>
      <c r="F224" s="36"/>
      <c r="G224" s="55"/>
      <c r="H224" s="253"/>
    </row>
    <row r="225" spans="1:8" ht="16.5" customHeight="1">
      <c r="A225" s="324"/>
      <c r="B225" s="36" t="s">
        <v>54</v>
      </c>
      <c r="C225" s="145"/>
      <c r="D225" s="253">
        <f>C225*D211</f>
        <v>0</v>
      </c>
      <c r="E225" s="328"/>
      <c r="F225" s="36"/>
      <c r="G225" s="55"/>
      <c r="H225" s="253"/>
    </row>
    <row r="226" spans="1:8" ht="16.5" customHeight="1" thickBot="1">
      <c r="A226" s="326"/>
      <c r="B226" s="37" t="s">
        <v>37</v>
      </c>
      <c r="C226" s="171">
        <f>SUM(C213:C225)</f>
        <v>0</v>
      </c>
      <c r="D226" s="252">
        <f>SUM(D213:D225)</f>
        <v>0</v>
      </c>
      <c r="E226" s="330"/>
      <c r="F226" s="37" t="s">
        <v>37</v>
      </c>
      <c r="G226" s="38">
        <f>SUM(G213:G225)</f>
        <v>0</v>
      </c>
      <c r="H226" s="255">
        <f>SUM(H213:H225)</f>
        <v>0</v>
      </c>
    </row>
    <row r="227" spans="1:8" s="3" customFormat="1" ht="16" thickBot="1">
      <c r="A227" s="331" t="str">
        <f>A36</f>
        <v>Минимальный заказ 300 шт. в ассортименте, но не менее 5 шт. одного цвета</v>
      </c>
      <c r="B227" s="357"/>
      <c r="C227" s="357"/>
      <c r="D227" s="357"/>
      <c r="E227" s="357"/>
      <c r="F227" s="357"/>
      <c r="G227" s="357"/>
      <c r="H227" s="357"/>
    </row>
    <row r="228" spans="1:8">
      <c r="A228" s="323"/>
      <c r="B228" s="16" t="s">
        <v>4</v>
      </c>
      <c r="C228" s="310" t="s">
        <v>9</v>
      </c>
      <c r="D228" s="18" t="s">
        <v>326</v>
      </c>
      <c r="E228" s="327"/>
      <c r="F228" s="16"/>
      <c r="G228" s="17"/>
      <c r="H228" s="18"/>
    </row>
    <row r="229" spans="1:8" ht="50" customHeight="1">
      <c r="A229" s="324"/>
      <c r="B229" s="20" t="s">
        <v>5</v>
      </c>
      <c r="C229" s="21" t="s">
        <v>350</v>
      </c>
      <c r="D229" s="249">
        <f>10/H2</f>
        <v>1.4705882352941178</v>
      </c>
      <c r="E229" s="328"/>
      <c r="F229" s="20"/>
      <c r="G229" s="21"/>
      <c r="H229" s="22"/>
    </row>
    <row r="230" spans="1:8" ht="16.5" customHeight="1">
      <c r="A230" s="324"/>
      <c r="B230" s="243" t="s">
        <v>324</v>
      </c>
      <c r="C230" s="54" t="s">
        <v>323</v>
      </c>
      <c r="D230" s="251"/>
      <c r="E230" s="328"/>
      <c r="F230" s="20"/>
      <c r="G230" s="21"/>
      <c r="H230" s="32"/>
    </row>
    <row r="231" spans="1:8" ht="16.5" customHeight="1">
      <c r="A231" s="324"/>
      <c r="B231" s="36" t="s">
        <v>51</v>
      </c>
      <c r="C231" s="138"/>
      <c r="D231" s="253">
        <f>C231*D229</f>
        <v>0</v>
      </c>
      <c r="E231" s="328"/>
      <c r="F231" s="36"/>
      <c r="G231" s="153"/>
      <c r="H231" s="23"/>
    </row>
    <row r="232" spans="1:8" ht="16.5" customHeight="1">
      <c r="A232" s="324"/>
      <c r="B232" s="36" t="s">
        <v>50</v>
      </c>
      <c r="C232" s="153"/>
      <c r="D232" s="253">
        <f>C232*D229</f>
        <v>0</v>
      </c>
      <c r="E232" s="328"/>
      <c r="F232" s="36"/>
      <c r="G232" s="153"/>
      <c r="H232" s="23"/>
    </row>
    <row r="233" spans="1:8" ht="16.5" customHeight="1">
      <c r="A233" s="324"/>
      <c r="B233" s="36" t="s">
        <v>42</v>
      </c>
      <c r="C233" s="140"/>
      <c r="D233" s="253">
        <f>C233*D229</f>
        <v>0</v>
      </c>
      <c r="E233" s="328"/>
      <c r="F233" s="36"/>
      <c r="G233" s="153"/>
      <c r="H233" s="23"/>
    </row>
    <row r="234" spans="1:8" ht="16.5" customHeight="1">
      <c r="A234" s="324"/>
      <c r="B234" s="36" t="s">
        <v>25</v>
      </c>
      <c r="C234" s="132"/>
      <c r="D234" s="253">
        <f>C234*D229</f>
        <v>0</v>
      </c>
      <c r="E234" s="328"/>
      <c r="F234" s="36"/>
      <c r="G234" s="153"/>
      <c r="H234" s="23"/>
    </row>
    <row r="235" spans="1:8" ht="16.5" customHeight="1">
      <c r="A235" s="324"/>
      <c r="B235" s="36" t="s">
        <v>31</v>
      </c>
      <c r="C235" s="135"/>
      <c r="D235" s="253">
        <f>C235*D229</f>
        <v>0</v>
      </c>
      <c r="E235" s="328"/>
      <c r="F235" s="36"/>
      <c r="G235" s="153"/>
      <c r="H235" s="23"/>
    </row>
    <row r="236" spans="1:8" ht="16.5" customHeight="1">
      <c r="A236" s="324"/>
      <c r="B236" s="36" t="s">
        <v>53</v>
      </c>
      <c r="C236" s="136"/>
      <c r="D236" s="253">
        <f>C236*D229</f>
        <v>0</v>
      </c>
      <c r="E236" s="328"/>
      <c r="F236" s="36"/>
      <c r="G236" s="153"/>
      <c r="H236" s="23"/>
    </row>
    <row r="237" spans="1:8" ht="16.5" customHeight="1" thickBot="1">
      <c r="A237" s="326"/>
      <c r="B237" s="37" t="s">
        <v>37</v>
      </c>
      <c r="C237" s="38">
        <f>SUM(C231:C236)</f>
        <v>0</v>
      </c>
      <c r="D237" s="252">
        <f>SUM(D231:D236)</f>
        <v>0</v>
      </c>
      <c r="E237" s="330"/>
      <c r="F237" s="37"/>
      <c r="G237" s="97"/>
      <c r="H237" s="31"/>
    </row>
    <row r="238" spans="1:8" s="3" customFormat="1" ht="16" thickBot="1">
      <c r="A238" s="331" t="str">
        <f>A36</f>
        <v>Минимальный заказ 300 шт. в ассортименте, но не менее 5 шт. одного цвета</v>
      </c>
      <c r="B238" s="334"/>
      <c r="C238" s="334"/>
      <c r="D238" s="334"/>
      <c r="E238" s="334"/>
      <c r="F238" s="334"/>
      <c r="G238" s="334"/>
      <c r="H238" s="334"/>
    </row>
    <row r="239" spans="1:8">
      <c r="A239" s="323"/>
      <c r="B239" s="16" t="s">
        <v>4</v>
      </c>
      <c r="C239" s="17" t="s">
        <v>11</v>
      </c>
      <c r="D239" s="18" t="s">
        <v>326</v>
      </c>
      <c r="E239" s="327"/>
      <c r="F239" s="16" t="s">
        <v>4</v>
      </c>
      <c r="G239" s="310" t="s">
        <v>108</v>
      </c>
      <c r="H239" s="18" t="s">
        <v>326</v>
      </c>
    </row>
    <row r="240" spans="1:8" ht="40" customHeight="1">
      <c r="A240" s="324"/>
      <c r="B240" s="20" t="s">
        <v>5</v>
      </c>
      <c r="C240" s="21" t="s">
        <v>351</v>
      </c>
      <c r="D240" s="249">
        <f>11/H2</f>
        <v>1.6176470588235294</v>
      </c>
      <c r="E240" s="328"/>
      <c r="F240" s="20" t="s">
        <v>5</v>
      </c>
      <c r="G240" s="21" t="s">
        <v>352</v>
      </c>
      <c r="H240" s="249">
        <f>24/H2</f>
        <v>3.5294117647058822</v>
      </c>
    </row>
    <row r="241" spans="1:8">
      <c r="A241" s="324"/>
      <c r="B241" s="243" t="s">
        <v>324</v>
      </c>
      <c r="C241" s="54" t="s">
        <v>323</v>
      </c>
      <c r="D241" s="251"/>
      <c r="E241" s="328"/>
      <c r="F241" s="243" t="s">
        <v>324</v>
      </c>
      <c r="G241" s="54" t="s">
        <v>323</v>
      </c>
      <c r="H241" s="251"/>
    </row>
    <row r="242" spans="1:8" ht="16.5" customHeight="1">
      <c r="A242" s="324"/>
      <c r="B242" s="36" t="s">
        <v>53</v>
      </c>
      <c r="C242" s="270"/>
      <c r="D242" s="253">
        <f>C242*D240</f>
        <v>0</v>
      </c>
      <c r="E242" s="328"/>
      <c r="F242" s="36" t="s">
        <v>38</v>
      </c>
      <c r="G242" s="172"/>
      <c r="H242" s="253">
        <f>G242*H240</f>
        <v>0</v>
      </c>
    </row>
    <row r="243" spans="1:8" ht="16.5" customHeight="1" thickBot="1">
      <c r="A243" s="326"/>
      <c r="B243" s="37" t="s">
        <v>37</v>
      </c>
      <c r="C243" s="97">
        <f>SUM(C242:C242)</f>
        <v>0</v>
      </c>
      <c r="D243" s="252">
        <f>SUM(D242:D242)</f>
        <v>0</v>
      </c>
      <c r="E243" s="330"/>
      <c r="F243" s="37" t="s">
        <v>37</v>
      </c>
      <c r="G243" s="38">
        <f>SUM(G242:G242)</f>
        <v>0</v>
      </c>
      <c r="H243" s="255">
        <f>SUM(H242:H242)</f>
        <v>0</v>
      </c>
    </row>
    <row r="244" spans="1:8" ht="17.25" customHeight="1" thickBot="1">
      <c r="A244" s="333" t="str">
        <f>A36</f>
        <v>Минимальный заказ 300 шт. в ассортименте, но не менее 5 шт. одного цвета</v>
      </c>
      <c r="B244" s="334"/>
      <c r="C244" s="334"/>
      <c r="D244" s="334"/>
      <c r="E244" s="334"/>
      <c r="F244" s="334"/>
      <c r="G244" s="334"/>
      <c r="H244" s="334"/>
    </row>
    <row r="245" spans="1:8">
      <c r="A245" s="323"/>
      <c r="B245" s="16" t="s">
        <v>4</v>
      </c>
      <c r="C245" s="310" t="s">
        <v>103</v>
      </c>
      <c r="D245" s="18" t="s">
        <v>326</v>
      </c>
      <c r="E245" s="327"/>
      <c r="F245" s="16" t="s">
        <v>4</v>
      </c>
      <c r="G245" s="311" t="s">
        <v>601</v>
      </c>
      <c r="H245" s="18" t="s">
        <v>326</v>
      </c>
    </row>
    <row r="246" spans="1:8" ht="64" customHeight="1">
      <c r="A246" s="324"/>
      <c r="B246" s="20" t="s">
        <v>5</v>
      </c>
      <c r="C246" s="21" t="s">
        <v>599</v>
      </c>
      <c r="D246" s="249">
        <f>24/H2</f>
        <v>3.5294117647058822</v>
      </c>
      <c r="E246" s="328"/>
      <c r="F246" s="20" t="s">
        <v>5</v>
      </c>
      <c r="G246" s="21" t="s">
        <v>600</v>
      </c>
      <c r="H246" s="269">
        <f>25/H2</f>
        <v>3.6764705882352944</v>
      </c>
    </row>
    <row r="247" spans="1:8">
      <c r="A247" s="324"/>
      <c r="B247" s="243" t="s">
        <v>324</v>
      </c>
      <c r="C247" s="54" t="s">
        <v>323</v>
      </c>
      <c r="D247" s="251"/>
      <c r="E247" s="328"/>
      <c r="F247" s="243" t="s">
        <v>324</v>
      </c>
      <c r="G247" s="54" t="s">
        <v>323</v>
      </c>
      <c r="H247" s="251"/>
    </row>
    <row r="248" spans="1:8" ht="16.5" customHeight="1">
      <c r="A248" s="324"/>
      <c r="B248" s="36" t="s">
        <v>51</v>
      </c>
      <c r="C248" s="138"/>
      <c r="D248" s="253">
        <f>C248*D246</f>
        <v>0</v>
      </c>
      <c r="E248" s="328"/>
      <c r="F248" s="36" t="s">
        <v>51</v>
      </c>
      <c r="G248" s="173"/>
      <c r="H248" s="253">
        <f>G248*H246</f>
        <v>0</v>
      </c>
    </row>
    <row r="249" spans="1:8" ht="16.5" customHeight="1" thickBot="1">
      <c r="A249" s="326"/>
      <c r="B249" s="37" t="s">
        <v>37</v>
      </c>
      <c r="C249" s="38">
        <f>SUM(C248)</f>
        <v>0</v>
      </c>
      <c r="D249" s="255">
        <f>SUM(D248)</f>
        <v>0</v>
      </c>
      <c r="E249" s="340"/>
      <c r="F249" s="24"/>
      <c r="G249" s="162">
        <f>SUM(G248:G248)</f>
        <v>0</v>
      </c>
      <c r="H249" s="252">
        <f>SUM(H248:H248)</f>
        <v>0</v>
      </c>
    </row>
    <row r="250" spans="1:8" s="3" customFormat="1" ht="16" thickBot="1">
      <c r="A250" s="331" t="str">
        <f>A36</f>
        <v>Минимальный заказ 300 шт. в ассортименте, но не менее 5 шт. одного цвета</v>
      </c>
      <c r="B250" s="357"/>
      <c r="C250" s="357"/>
      <c r="D250" s="357"/>
      <c r="E250" s="357"/>
      <c r="F250" s="357"/>
      <c r="G250" s="357"/>
      <c r="H250" s="357"/>
    </row>
    <row r="251" spans="1:8">
      <c r="A251" s="323"/>
      <c r="B251" s="16" t="s">
        <v>4</v>
      </c>
      <c r="C251" s="310" t="s">
        <v>109</v>
      </c>
      <c r="D251" s="18" t="s">
        <v>326</v>
      </c>
      <c r="E251" s="337"/>
      <c r="F251" s="16" t="s">
        <v>4</v>
      </c>
      <c r="G251" s="310" t="s">
        <v>110</v>
      </c>
      <c r="H251" s="18" t="s">
        <v>326</v>
      </c>
    </row>
    <row r="252" spans="1:8" ht="22">
      <c r="A252" s="324"/>
      <c r="B252" s="20" t="s">
        <v>5</v>
      </c>
      <c r="C252" s="21" t="s">
        <v>353</v>
      </c>
      <c r="D252" s="249">
        <f>5/H2</f>
        <v>0.73529411764705888</v>
      </c>
      <c r="E252" s="338"/>
      <c r="F252" s="20" t="s">
        <v>5</v>
      </c>
      <c r="G252" s="21" t="s">
        <v>354</v>
      </c>
      <c r="H252" s="249">
        <f>5/H2</f>
        <v>0.73529411764705888</v>
      </c>
    </row>
    <row r="253" spans="1:8">
      <c r="A253" s="324"/>
      <c r="B253" s="243" t="s">
        <v>324</v>
      </c>
      <c r="C253" s="257" t="s">
        <v>323</v>
      </c>
      <c r="D253" s="251"/>
      <c r="E253" s="338"/>
      <c r="F253" s="243" t="s">
        <v>324</v>
      </c>
      <c r="G253" s="257"/>
      <c r="H253" s="251"/>
    </row>
    <row r="254" spans="1:8">
      <c r="A254" s="324"/>
      <c r="B254" s="36" t="s">
        <v>51</v>
      </c>
      <c r="C254" s="138"/>
      <c r="D254" s="253">
        <f>C254*D252</f>
        <v>0</v>
      </c>
      <c r="E254" s="338"/>
      <c r="F254" s="36" t="s">
        <v>51</v>
      </c>
      <c r="G254" s="138"/>
      <c r="H254" s="253">
        <f>G254*H252</f>
        <v>0</v>
      </c>
    </row>
    <row r="255" spans="1:8">
      <c r="A255" s="324"/>
      <c r="B255" s="36" t="s">
        <v>50</v>
      </c>
      <c r="C255" s="175"/>
      <c r="D255" s="253">
        <f>C255*D252</f>
        <v>0</v>
      </c>
      <c r="E255" s="338"/>
      <c r="F255" s="36" t="s">
        <v>50</v>
      </c>
      <c r="G255" s="175"/>
      <c r="H255" s="253">
        <f>G255*H252</f>
        <v>0</v>
      </c>
    </row>
    <row r="256" spans="1:8" ht="16" thickBot="1">
      <c r="A256" s="326"/>
      <c r="B256" s="37" t="s">
        <v>37</v>
      </c>
      <c r="C256" s="40">
        <f>SUM(C254:C255)</f>
        <v>0</v>
      </c>
      <c r="D256" s="271">
        <f>SUM(D254:D255)</f>
        <v>0</v>
      </c>
      <c r="E256" s="339"/>
      <c r="F256" s="37" t="s">
        <v>37</v>
      </c>
      <c r="G256" s="40">
        <f>SUM(G254:G255)</f>
        <v>0</v>
      </c>
      <c r="H256" s="271">
        <f>SUM(H254:H255)</f>
        <v>0</v>
      </c>
    </row>
    <row r="257" spans="1:8" s="3" customFormat="1" ht="16" thickBot="1">
      <c r="A257" s="368" t="str">
        <f>A36</f>
        <v>Минимальный заказ 300 шт. в ассортименте, но не менее 5 шт. одного цвета</v>
      </c>
      <c r="B257" s="369"/>
      <c r="C257" s="369"/>
      <c r="D257" s="369"/>
      <c r="E257" s="369"/>
      <c r="F257" s="369"/>
      <c r="G257" s="369"/>
      <c r="H257" s="369"/>
    </row>
    <row r="258" spans="1:8">
      <c r="A258" s="323"/>
      <c r="B258" s="16" t="s">
        <v>4</v>
      </c>
      <c r="C258" s="17" t="s">
        <v>117</v>
      </c>
      <c r="D258" s="18" t="s">
        <v>326</v>
      </c>
      <c r="E258" s="327"/>
      <c r="F258" s="16" t="s">
        <v>4</v>
      </c>
      <c r="G258" s="310" t="s">
        <v>111</v>
      </c>
      <c r="H258" s="18" t="s">
        <v>326</v>
      </c>
    </row>
    <row r="259" spans="1:8" ht="43.5" customHeight="1">
      <c r="A259" s="324"/>
      <c r="B259" s="20" t="s">
        <v>5</v>
      </c>
      <c r="C259" s="21" t="s">
        <v>355</v>
      </c>
      <c r="D259" s="249">
        <f>66/H2</f>
        <v>9.7058823529411775</v>
      </c>
      <c r="E259" s="328"/>
      <c r="F259" s="20" t="s">
        <v>5</v>
      </c>
      <c r="G259" s="21" t="s">
        <v>356</v>
      </c>
      <c r="H259" s="249">
        <f>50/H2</f>
        <v>7.3529411764705888</v>
      </c>
    </row>
    <row r="260" spans="1:8">
      <c r="A260" s="324"/>
      <c r="B260" s="243" t="s">
        <v>324</v>
      </c>
      <c r="C260" s="54" t="s">
        <v>323</v>
      </c>
      <c r="D260" s="251"/>
      <c r="E260" s="328"/>
      <c r="F260" s="243" t="s">
        <v>324</v>
      </c>
      <c r="G260" s="54" t="s">
        <v>323</v>
      </c>
      <c r="H260" s="251"/>
    </row>
    <row r="261" spans="1:8" ht="16.5" customHeight="1">
      <c r="A261" s="324"/>
      <c r="B261" s="36"/>
      <c r="C261" s="153"/>
      <c r="D261" s="253"/>
      <c r="E261" s="328"/>
      <c r="F261" s="36" t="s">
        <v>51</v>
      </c>
      <c r="G261" s="138"/>
      <c r="H261" s="253">
        <f>G261*H259</f>
        <v>0</v>
      </c>
    </row>
    <row r="262" spans="1:8" ht="16.5" customHeight="1">
      <c r="A262" s="324"/>
      <c r="B262" s="36" t="s">
        <v>55</v>
      </c>
      <c r="C262" s="149"/>
      <c r="D262" s="253">
        <f>C262*D259</f>
        <v>0</v>
      </c>
      <c r="E262" s="328"/>
      <c r="F262" s="36" t="s">
        <v>25</v>
      </c>
      <c r="G262" s="132"/>
      <c r="H262" s="253">
        <f>G262*H259</f>
        <v>0</v>
      </c>
    </row>
    <row r="263" spans="1:8" ht="16.5" customHeight="1">
      <c r="A263" s="324"/>
      <c r="B263" s="36" t="s">
        <v>50</v>
      </c>
      <c r="C263" s="153"/>
      <c r="D263" s="253">
        <f>C263*D259</f>
        <v>0</v>
      </c>
      <c r="E263" s="328"/>
      <c r="F263" s="36"/>
      <c r="G263" s="55"/>
      <c r="H263" s="253"/>
    </row>
    <row r="264" spans="1:8" ht="16.5" customHeight="1">
      <c r="A264" s="324"/>
      <c r="B264" s="36" t="s">
        <v>31</v>
      </c>
      <c r="C264" s="135"/>
      <c r="D264" s="253">
        <f>C264*D259</f>
        <v>0</v>
      </c>
      <c r="E264" s="328"/>
      <c r="F264" s="36"/>
      <c r="G264" s="55"/>
      <c r="H264" s="253"/>
    </row>
    <row r="265" spans="1:8" ht="16.5" customHeight="1">
      <c r="A265" s="324"/>
      <c r="B265" s="36" t="s">
        <v>51</v>
      </c>
      <c r="C265" s="138"/>
      <c r="D265" s="253">
        <f>C265*D259</f>
        <v>0</v>
      </c>
      <c r="E265" s="328"/>
      <c r="F265" s="36"/>
      <c r="G265" s="55"/>
      <c r="H265" s="253"/>
    </row>
    <row r="266" spans="1:8" ht="16.5" customHeight="1" thickBot="1">
      <c r="A266" s="326"/>
      <c r="B266" s="37" t="s">
        <v>37</v>
      </c>
      <c r="C266" s="38">
        <f>SUM(C262:C265)</f>
        <v>0</v>
      </c>
      <c r="D266" s="252">
        <f>SUM(D261:D265)</f>
        <v>0</v>
      </c>
      <c r="E266" s="330"/>
      <c r="F266" s="37" t="s">
        <v>37</v>
      </c>
      <c r="G266" s="38">
        <f>SUM(G261:G262)</f>
        <v>0</v>
      </c>
      <c r="H266" s="255">
        <f>SUM(H261:H262)</f>
        <v>0</v>
      </c>
    </row>
    <row r="267" spans="1:8" s="3" customFormat="1" ht="16" thickBot="1">
      <c r="A267" s="331" t="str">
        <f>A36</f>
        <v>Минимальный заказ 300 шт. в ассортименте, но не менее 5 шт. одного цвета</v>
      </c>
      <c r="B267" s="334"/>
      <c r="C267" s="334"/>
      <c r="D267" s="334"/>
      <c r="E267" s="334"/>
      <c r="F267" s="334"/>
      <c r="G267" s="334"/>
      <c r="H267" s="334"/>
    </row>
    <row r="268" spans="1:8">
      <c r="A268" s="323"/>
      <c r="B268" s="16" t="s">
        <v>4</v>
      </c>
      <c r="C268" s="310" t="s">
        <v>118</v>
      </c>
      <c r="D268" s="18" t="s">
        <v>326</v>
      </c>
      <c r="E268" s="327"/>
      <c r="F268" s="16" t="s">
        <v>4</v>
      </c>
      <c r="G268" s="26" t="s">
        <v>292</v>
      </c>
      <c r="H268" s="18" t="s">
        <v>326</v>
      </c>
    </row>
    <row r="269" spans="1:8" ht="52.5" customHeight="1">
      <c r="A269" s="324"/>
      <c r="B269" s="20" t="s">
        <v>5</v>
      </c>
      <c r="C269" s="21" t="s">
        <v>357</v>
      </c>
      <c r="D269" s="249">
        <f>20/H2</f>
        <v>2.9411764705882355</v>
      </c>
      <c r="E269" s="328"/>
      <c r="F269" s="20" t="s">
        <v>5</v>
      </c>
      <c r="G269" s="21" t="s">
        <v>358</v>
      </c>
      <c r="H269" s="249">
        <f>62/H2</f>
        <v>9.117647058823529</v>
      </c>
    </row>
    <row r="270" spans="1:8">
      <c r="A270" s="324"/>
      <c r="B270" s="243" t="s">
        <v>324</v>
      </c>
      <c r="C270" s="54" t="s">
        <v>323</v>
      </c>
      <c r="D270" s="251"/>
      <c r="E270" s="328"/>
      <c r="F270" s="243" t="s">
        <v>324</v>
      </c>
      <c r="G270" s="257" t="s">
        <v>323</v>
      </c>
      <c r="H270" s="251"/>
    </row>
    <row r="271" spans="1:8">
      <c r="A271" s="324"/>
      <c r="B271" s="36" t="s">
        <v>51</v>
      </c>
      <c r="C271" s="138"/>
      <c r="D271" s="253">
        <f>C271*D269</f>
        <v>0</v>
      </c>
      <c r="E271" s="328"/>
      <c r="F271" s="36" t="s">
        <v>51</v>
      </c>
      <c r="G271" s="138"/>
      <c r="H271" s="253">
        <f>G271*H269</f>
        <v>0</v>
      </c>
    </row>
    <row r="272" spans="1:8">
      <c r="A272" s="324"/>
      <c r="B272" s="36" t="s">
        <v>50</v>
      </c>
      <c r="C272" s="153"/>
      <c r="D272" s="253">
        <f>C272*D269</f>
        <v>0</v>
      </c>
      <c r="E272" s="328"/>
      <c r="F272" s="36"/>
      <c r="G272" s="190"/>
      <c r="H272" s="253"/>
    </row>
    <row r="273" spans="1:8" ht="16" thickBot="1">
      <c r="A273" s="326"/>
      <c r="B273" s="37" t="s">
        <v>37</v>
      </c>
      <c r="C273" s="38">
        <f>SUM(C271:C272)</f>
        <v>0</v>
      </c>
      <c r="D273" s="255">
        <f>SUM(D271:D272)</f>
        <v>0</v>
      </c>
      <c r="E273" s="330"/>
      <c r="F273" s="37" t="s">
        <v>37</v>
      </c>
      <c r="G273" s="40">
        <f>SUM(G271)</f>
        <v>0</v>
      </c>
      <c r="H273" s="271">
        <f>SUM(H271)</f>
        <v>0</v>
      </c>
    </row>
    <row r="274" spans="1:8" s="3" customFormat="1" ht="16" thickBot="1">
      <c r="A274" s="331" t="str">
        <f>A36</f>
        <v>Минимальный заказ 300 шт. в ассортименте, но не менее 5 шт. одного цвета</v>
      </c>
      <c r="B274" s="357"/>
      <c r="C274" s="357"/>
      <c r="D274" s="357"/>
      <c r="E274" s="357"/>
      <c r="F274" s="357"/>
      <c r="G274" s="357"/>
      <c r="H274" s="357"/>
    </row>
    <row r="275" spans="1:8">
      <c r="A275" s="323"/>
      <c r="B275" s="16" t="s">
        <v>4</v>
      </c>
      <c r="C275" s="176" t="s">
        <v>113</v>
      </c>
      <c r="D275" s="18" t="s">
        <v>326</v>
      </c>
      <c r="E275" s="337"/>
      <c r="F275" s="16" t="s">
        <v>4</v>
      </c>
      <c r="G275" s="310" t="s">
        <v>293</v>
      </c>
      <c r="H275" s="18" t="s">
        <v>326</v>
      </c>
    </row>
    <row r="276" spans="1:8" ht="51" customHeight="1">
      <c r="A276" s="324"/>
      <c r="B276" s="20" t="s">
        <v>5</v>
      </c>
      <c r="C276" s="21" t="s">
        <v>359</v>
      </c>
      <c r="D276" s="249">
        <f>51/H2</f>
        <v>7.5</v>
      </c>
      <c r="E276" s="338"/>
      <c r="F276" s="20" t="s">
        <v>5</v>
      </c>
      <c r="G276" s="21" t="s">
        <v>360</v>
      </c>
      <c r="H276" s="249">
        <f>50/H2</f>
        <v>7.3529411764705888</v>
      </c>
    </row>
    <row r="277" spans="1:8">
      <c r="A277" s="324"/>
      <c r="B277" s="243" t="s">
        <v>324</v>
      </c>
      <c r="C277" s="257" t="s">
        <v>323</v>
      </c>
      <c r="D277" s="251"/>
      <c r="E277" s="338"/>
      <c r="F277" s="243" t="s">
        <v>324</v>
      </c>
      <c r="G277" s="54" t="s">
        <v>323</v>
      </c>
      <c r="H277" s="251"/>
    </row>
    <row r="278" spans="1:8" ht="16.5" customHeight="1">
      <c r="A278" s="324"/>
      <c r="B278" s="36" t="s">
        <v>50</v>
      </c>
      <c r="C278" s="175"/>
      <c r="D278" s="253">
        <f>C278*D276</f>
        <v>0</v>
      </c>
      <c r="E278" s="338"/>
      <c r="F278" s="36" t="s">
        <v>51</v>
      </c>
      <c r="G278" s="138"/>
      <c r="H278" s="253">
        <f>G278*H276</f>
        <v>0</v>
      </c>
    </row>
    <row r="279" spans="1:8" ht="16.5" customHeight="1">
      <c r="A279" s="324"/>
      <c r="B279" s="36" t="s">
        <v>51</v>
      </c>
      <c r="C279" s="138"/>
      <c r="D279" s="253">
        <f>C279*D276</f>
        <v>0</v>
      </c>
      <c r="E279" s="338"/>
      <c r="F279" s="36"/>
      <c r="G279" s="55"/>
      <c r="H279" s="253"/>
    </row>
    <row r="280" spans="1:8" ht="16.5" customHeight="1">
      <c r="A280" s="324"/>
      <c r="B280" s="36" t="s">
        <v>67</v>
      </c>
      <c r="C280" s="177"/>
      <c r="D280" s="253">
        <f>C280*D276</f>
        <v>0</v>
      </c>
      <c r="E280" s="338"/>
      <c r="F280" s="36"/>
      <c r="G280" s="55"/>
      <c r="H280" s="253"/>
    </row>
    <row r="281" spans="1:8" ht="16.5" customHeight="1">
      <c r="A281" s="324"/>
      <c r="B281" s="36" t="s">
        <v>31</v>
      </c>
      <c r="C281" s="135"/>
      <c r="D281" s="253">
        <f>C281*D276</f>
        <v>0</v>
      </c>
      <c r="E281" s="338"/>
      <c r="F281" s="36"/>
      <c r="G281" s="55"/>
      <c r="H281" s="253"/>
    </row>
    <row r="282" spans="1:8" ht="16.5" customHeight="1" thickBot="1">
      <c r="A282" s="326"/>
      <c r="B282" s="37" t="s">
        <v>37</v>
      </c>
      <c r="C282" s="40">
        <f>SUM(C278:C281)</f>
        <v>0</v>
      </c>
      <c r="D282" s="271">
        <f>SUM(D278:D281)</f>
        <v>0</v>
      </c>
      <c r="E282" s="339"/>
      <c r="F282" s="37" t="s">
        <v>37</v>
      </c>
      <c r="G282" s="38">
        <f>SUM(G278)</f>
        <v>0</v>
      </c>
      <c r="H282" s="255">
        <f>SUM(H278)</f>
        <v>0</v>
      </c>
    </row>
    <row r="283" spans="1:8" s="3" customFormat="1" ht="16" thickBot="1">
      <c r="A283" s="368" t="str">
        <f>A36</f>
        <v>Минимальный заказ 300 шт. в ассортименте, но не менее 5 шт. одного цвета</v>
      </c>
      <c r="B283" s="369"/>
      <c r="C283" s="369"/>
      <c r="D283" s="369"/>
      <c r="E283" s="369"/>
      <c r="F283" s="369"/>
      <c r="G283" s="369"/>
      <c r="H283" s="369"/>
    </row>
    <row r="284" spans="1:8">
      <c r="A284" s="323"/>
      <c r="B284" s="16" t="s">
        <v>4</v>
      </c>
      <c r="C284" s="310" t="s">
        <v>114</v>
      </c>
      <c r="D284" s="18" t="s">
        <v>326</v>
      </c>
      <c r="E284" s="337"/>
      <c r="F284" s="16" t="s">
        <v>4</v>
      </c>
      <c r="G284" s="310" t="s">
        <v>116</v>
      </c>
      <c r="H284" s="18" t="s">
        <v>326</v>
      </c>
    </row>
    <row r="285" spans="1:8" ht="42" customHeight="1">
      <c r="A285" s="324"/>
      <c r="B285" s="20" t="s">
        <v>5</v>
      </c>
      <c r="C285" s="21" t="s">
        <v>361</v>
      </c>
      <c r="D285" s="249">
        <f>20/H2</f>
        <v>2.9411764705882355</v>
      </c>
      <c r="E285" s="338"/>
      <c r="F285" s="20" t="s">
        <v>5</v>
      </c>
      <c r="G285" s="21" t="s">
        <v>362</v>
      </c>
      <c r="H285" s="249">
        <f>50/H2</f>
        <v>7.3529411764705888</v>
      </c>
    </row>
    <row r="286" spans="1:8">
      <c r="A286" s="324"/>
      <c r="B286" s="243" t="s">
        <v>324</v>
      </c>
      <c r="C286" s="257" t="s">
        <v>323</v>
      </c>
      <c r="D286" s="251"/>
      <c r="E286" s="338"/>
      <c r="F286" s="243" t="s">
        <v>324</v>
      </c>
      <c r="G286" s="258" t="s">
        <v>323</v>
      </c>
      <c r="H286" s="251"/>
    </row>
    <row r="287" spans="1:8" ht="16.5" customHeight="1">
      <c r="A287" s="324"/>
      <c r="B287" s="36" t="s">
        <v>51</v>
      </c>
      <c r="C287" s="138"/>
      <c r="D287" s="253">
        <f>C287*D285</f>
        <v>0</v>
      </c>
      <c r="E287" s="338"/>
      <c r="F287" s="36" t="s">
        <v>23</v>
      </c>
      <c r="G287" s="138"/>
      <c r="H287" s="253">
        <f>G287*H285</f>
        <v>0</v>
      </c>
    </row>
    <row r="288" spans="1:8" ht="16.5" customHeight="1">
      <c r="A288" s="324"/>
      <c r="B288" s="36" t="s">
        <v>50</v>
      </c>
      <c r="C288" s="175"/>
      <c r="D288" s="253">
        <f>C288*D285</f>
        <v>0</v>
      </c>
      <c r="E288" s="338"/>
      <c r="F288" s="36"/>
      <c r="G288" s="153"/>
      <c r="H288" s="253"/>
    </row>
    <row r="289" spans="1:8" ht="16.5" customHeight="1" thickBot="1">
      <c r="A289" s="326"/>
      <c r="B289" s="37" t="s">
        <v>37</v>
      </c>
      <c r="C289" s="40">
        <f>SUM(C287:C288)</f>
        <v>0</v>
      </c>
      <c r="D289" s="271">
        <f>SUM(D287:D288)</f>
        <v>0</v>
      </c>
      <c r="E289" s="339"/>
      <c r="F289" s="37" t="s">
        <v>37</v>
      </c>
      <c r="G289" s="38">
        <f>SUM(G287:G288)</f>
        <v>0</v>
      </c>
      <c r="H289" s="255">
        <f>SUM(H287)</f>
        <v>0</v>
      </c>
    </row>
    <row r="290" spans="1:8" ht="16" thickBot="1">
      <c r="A290" s="331" t="str">
        <f>A36</f>
        <v>Минимальный заказ 300 шт. в ассортименте, но не менее 5 шт. одного цвета</v>
      </c>
      <c r="B290" s="357"/>
      <c r="C290" s="357"/>
      <c r="D290" s="357"/>
      <c r="E290" s="357"/>
      <c r="F290" s="357"/>
      <c r="G290" s="357"/>
      <c r="H290" s="357"/>
    </row>
    <row r="291" spans="1:8">
      <c r="A291" s="323"/>
      <c r="B291" s="16" t="s">
        <v>4</v>
      </c>
      <c r="C291" s="310" t="s">
        <v>68</v>
      </c>
      <c r="D291" s="18" t="s">
        <v>326</v>
      </c>
      <c r="E291" s="337"/>
      <c r="F291" s="16" t="s">
        <v>4</v>
      </c>
      <c r="G291" s="310" t="s">
        <v>69</v>
      </c>
      <c r="H291" s="18" t="s">
        <v>326</v>
      </c>
    </row>
    <row r="292" spans="1:8" ht="22">
      <c r="A292" s="324"/>
      <c r="B292" s="20" t="s">
        <v>5</v>
      </c>
      <c r="C292" s="54" t="s">
        <v>363</v>
      </c>
      <c r="D292" s="249">
        <f>35/H2</f>
        <v>5.1470588235294121</v>
      </c>
      <c r="E292" s="338"/>
      <c r="F292" s="20" t="s">
        <v>5</v>
      </c>
      <c r="G292" s="54" t="s">
        <v>364</v>
      </c>
      <c r="H292" s="249">
        <f>20/H2</f>
        <v>2.9411764705882355</v>
      </c>
    </row>
    <row r="293" spans="1:8">
      <c r="A293" s="324"/>
      <c r="B293" s="20" t="s">
        <v>324</v>
      </c>
      <c r="C293" s="25" t="s">
        <v>323</v>
      </c>
      <c r="D293" s="251"/>
      <c r="E293" s="338"/>
      <c r="F293" s="20" t="s">
        <v>324</v>
      </c>
      <c r="G293" s="179" t="s">
        <v>323</v>
      </c>
      <c r="H293" s="251"/>
    </row>
    <row r="294" spans="1:8">
      <c r="A294" s="324"/>
      <c r="B294" s="36" t="s">
        <v>51</v>
      </c>
      <c r="C294" s="138"/>
      <c r="D294" s="253">
        <f>C294*D292</f>
        <v>0</v>
      </c>
      <c r="E294" s="338"/>
      <c r="F294" s="36" t="s">
        <v>23</v>
      </c>
      <c r="G294" s="138"/>
      <c r="H294" s="253">
        <f>G294*H292</f>
        <v>0</v>
      </c>
    </row>
    <row r="295" spans="1:8">
      <c r="A295" s="324"/>
      <c r="B295" s="36" t="s">
        <v>50</v>
      </c>
      <c r="C295" s="175"/>
      <c r="D295" s="253">
        <f>C295*D292</f>
        <v>0</v>
      </c>
      <c r="E295" s="338"/>
      <c r="F295" s="36" t="s">
        <v>50</v>
      </c>
      <c r="G295" s="153"/>
      <c r="H295" s="253">
        <f>G295*H292</f>
        <v>0</v>
      </c>
    </row>
    <row r="296" spans="1:8" ht="16" thickBot="1">
      <c r="A296" s="326"/>
      <c r="B296" s="37" t="s">
        <v>37</v>
      </c>
      <c r="C296" s="40">
        <f>SUM(C294:C295)</f>
        <v>0</v>
      </c>
      <c r="D296" s="271">
        <f>SUM(D294:D295)</f>
        <v>0</v>
      </c>
      <c r="E296" s="339"/>
      <c r="F296" s="37" t="s">
        <v>37</v>
      </c>
      <c r="G296" s="38">
        <f>SUM(G294:G295)</f>
        <v>0</v>
      </c>
      <c r="H296" s="255">
        <f>SUM(H294:H295)</f>
        <v>0</v>
      </c>
    </row>
    <row r="297" spans="1:8" ht="16" thickBot="1">
      <c r="A297" s="331" t="str">
        <f>A36</f>
        <v>Минимальный заказ 300 шт. в ассортименте, но не менее 5 шт. одного цвета</v>
      </c>
      <c r="B297" s="357"/>
      <c r="C297" s="357"/>
      <c r="D297" s="357"/>
      <c r="E297" s="357"/>
      <c r="F297" s="357"/>
      <c r="G297" s="357"/>
      <c r="H297" s="357"/>
    </row>
    <row r="298" spans="1:8">
      <c r="A298" s="323"/>
      <c r="B298" s="16" t="s">
        <v>4</v>
      </c>
      <c r="C298" s="310" t="s">
        <v>70</v>
      </c>
      <c r="D298" s="18" t="s">
        <v>326</v>
      </c>
      <c r="E298" s="337"/>
      <c r="F298" s="16" t="s">
        <v>4</v>
      </c>
      <c r="G298" s="310" t="s">
        <v>71</v>
      </c>
      <c r="H298" s="18" t="s">
        <v>326</v>
      </c>
    </row>
    <row r="299" spans="1:8" ht="22">
      <c r="A299" s="324"/>
      <c r="B299" s="20" t="s">
        <v>5</v>
      </c>
      <c r="C299" s="54" t="s">
        <v>365</v>
      </c>
      <c r="D299" s="249">
        <f>28/H2</f>
        <v>4.1176470588235299</v>
      </c>
      <c r="E299" s="338"/>
      <c r="F299" s="20" t="s">
        <v>5</v>
      </c>
      <c r="G299" s="54" t="s">
        <v>366</v>
      </c>
      <c r="H299" s="249">
        <f>20/H2</f>
        <v>2.9411764705882355</v>
      </c>
    </row>
    <row r="300" spans="1:8">
      <c r="A300" s="324"/>
      <c r="B300" s="243" t="s">
        <v>324</v>
      </c>
      <c r="C300" s="257" t="s">
        <v>323</v>
      </c>
      <c r="D300" s="251"/>
      <c r="E300" s="338"/>
      <c r="F300" s="243" t="s">
        <v>324</v>
      </c>
      <c r="G300" s="258" t="s">
        <v>323</v>
      </c>
      <c r="H300" s="251"/>
    </row>
    <row r="301" spans="1:8">
      <c r="A301" s="324"/>
      <c r="B301" s="36" t="s">
        <v>51</v>
      </c>
      <c r="C301" s="138"/>
      <c r="D301" s="253">
        <f>C301*D299</f>
        <v>0</v>
      </c>
      <c r="E301" s="338"/>
      <c r="F301" s="36" t="s">
        <v>23</v>
      </c>
      <c r="G301" s="138"/>
      <c r="H301" s="253">
        <f>G301*H299</f>
        <v>0</v>
      </c>
    </row>
    <row r="302" spans="1:8">
      <c r="A302" s="324"/>
      <c r="B302" s="36" t="s">
        <v>50</v>
      </c>
      <c r="C302" s="175"/>
      <c r="D302" s="253">
        <f>C302*D299</f>
        <v>0</v>
      </c>
      <c r="E302" s="338"/>
      <c r="F302" s="36" t="s">
        <v>50</v>
      </c>
      <c r="G302" s="153"/>
      <c r="H302" s="253">
        <f>G302*H299</f>
        <v>0</v>
      </c>
    </row>
    <row r="303" spans="1:8" ht="16" thickBot="1">
      <c r="A303" s="326"/>
      <c r="B303" s="37" t="s">
        <v>37</v>
      </c>
      <c r="C303" s="40">
        <f>SUM(C301:C302)</f>
        <v>0</v>
      </c>
      <c r="D303" s="271">
        <f>SUM(D301:D302)</f>
        <v>0</v>
      </c>
      <c r="E303" s="339"/>
      <c r="F303" s="37" t="s">
        <v>37</v>
      </c>
      <c r="G303" s="38">
        <f>SUM(G301:G302)</f>
        <v>0</v>
      </c>
      <c r="H303" s="255">
        <f>SUM(H301:H302)</f>
        <v>0</v>
      </c>
    </row>
    <row r="304" spans="1:8" ht="16" thickBot="1">
      <c r="A304" s="362" t="str">
        <f>A36</f>
        <v>Минимальный заказ 300 шт. в ассортименте, но не менее 5 шт. одного цвета</v>
      </c>
      <c r="B304" s="363"/>
      <c r="C304" s="363"/>
      <c r="D304" s="363"/>
      <c r="E304" s="363"/>
      <c r="F304" s="363"/>
      <c r="G304" s="363"/>
      <c r="H304" s="363"/>
    </row>
    <row r="305" spans="1:8">
      <c r="A305" s="323"/>
      <c r="B305" s="16" t="s">
        <v>4</v>
      </c>
      <c r="C305" s="310" t="s">
        <v>72</v>
      </c>
      <c r="D305" s="18" t="s">
        <v>326</v>
      </c>
      <c r="E305" s="337"/>
      <c r="F305" s="16" t="s">
        <v>4</v>
      </c>
      <c r="G305" s="310" t="s">
        <v>112</v>
      </c>
      <c r="H305" s="18" t="s">
        <v>326</v>
      </c>
    </row>
    <row r="306" spans="1:8" ht="33">
      <c r="A306" s="324"/>
      <c r="B306" s="20" t="s">
        <v>5</v>
      </c>
      <c r="C306" s="54" t="s">
        <v>367</v>
      </c>
      <c r="D306" s="249">
        <f>50/H2</f>
        <v>7.3529411764705888</v>
      </c>
      <c r="E306" s="338"/>
      <c r="F306" s="20" t="s">
        <v>5</v>
      </c>
      <c r="G306" s="54" t="s">
        <v>368</v>
      </c>
      <c r="H306" s="249">
        <f>50/H2</f>
        <v>7.3529411764705888</v>
      </c>
    </row>
    <row r="307" spans="1:8">
      <c r="A307" s="324"/>
      <c r="B307" s="243" t="s">
        <v>324</v>
      </c>
      <c r="C307" s="257" t="s">
        <v>323</v>
      </c>
      <c r="D307" s="251"/>
      <c r="E307" s="338"/>
      <c r="F307" s="243" t="s">
        <v>324</v>
      </c>
      <c r="G307" s="258" t="s">
        <v>323</v>
      </c>
      <c r="H307" s="251"/>
    </row>
    <row r="308" spans="1:8">
      <c r="A308" s="324"/>
      <c r="B308" s="36" t="s">
        <v>51</v>
      </c>
      <c r="C308" s="138"/>
      <c r="D308" s="253">
        <f>C308*D306</f>
        <v>0</v>
      </c>
      <c r="E308" s="338"/>
      <c r="F308" s="36" t="s">
        <v>51</v>
      </c>
      <c r="G308" s="138"/>
      <c r="H308" s="253">
        <f>G308*H306</f>
        <v>0</v>
      </c>
    </row>
    <row r="309" spans="1:8" ht="16" thickBot="1">
      <c r="A309" s="326"/>
      <c r="B309" s="37" t="s">
        <v>37</v>
      </c>
      <c r="C309" s="40">
        <f>SUM(C308:C308)</f>
        <v>0</v>
      </c>
      <c r="D309" s="271">
        <f>SUM(D308:D308)</f>
        <v>0</v>
      </c>
      <c r="E309" s="339"/>
      <c r="F309" s="37" t="s">
        <v>37</v>
      </c>
      <c r="G309" s="38">
        <f>SUM(G308:G308)</f>
        <v>0</v>
      </c>
      <c r="H309" s="255">
        <f>SUM(H308:H308)</f>
        <v>0</v>
      </c>
    </row>
    <row r="310" spans="1:8" ht="16" thickBot="1">
      <c r="A310" s="333" t="str">
        <f>A36</f>
        <v>Минимальный заказ 300 шт. в ассортименте, но не менее 5 шт. одного цвета</v>
      </c>
      <c r="B310" s="334"/>
      <c r="C310" s="334"/>
      <c r="D310" s="334"/>
      <c r="E310" s="334"/>
      <c r="F310" s="334"/>
      <c r="G310" s="334"/>
      <c r="H310" s="334"/>
    </row>
    <row r="311" spans="1:8">
      <c r="A311" s="323"/>
      <c r="B311" s="16" t="s">
        <v>4</v>
      </c>
      <c r="C311" s="26" t="s">
        <v>115</v>
      </c>
      <c r="D311" s="18" t="s">
        <v>326</v>
      </c>
      <c r="E311" s="323"/>
      <c r="F311" s="16" t="s">
        <v>4</v>
      </c>
      <c r="G311" s="310" t="s">
        <v>612</v>
      </c>
      <c r="H311" s="18" t="s">
        <v>326</v>
      </c>
    </row>
    <row r="312" spans="1:8" ht="33">
      <c r="A312" s="324"/>
      <c r="B312" s="20" t="s">
        <v>5</v>
      </c>
      <c r="C312" s="21" t="s">
        <v>369</v>
      </c>
      <c r="D312" s="249">
        <f>65/H2</f>
        <v>9.5588235294117645</v>
      </c>
      <c r="E312" s="324"/>
      <c r="F312" s="20" t="s">
        <v>5</v>
      </c>
      <c r="G312" s="21" t="s">
        <v>613</v>
      </c>
      <c r="H312" s="249">
        <f>20/H2</f>
        <v>2.9411764705882355</v>
      </c>
    </row>
    <row r="313" spans="1:8">
      <c r="A313" s="324"/>
      <c r="B313" s="243" t="s">
        <v>324</v>
      </c>
      <c r="C313" s="257" t="s">
        <v>323</v>
      </c>
      <c r="D313" s="251"/>
      <c r="E313" s="324"/>
      <c r="F313" s="243" t="s">
        <v>324</v>
      </c>
      <c r="G313" s="257" t="s">
        <v>323</v>
      </c>
      <c r="H313" s="251"/>
    </row>
    <row r="314" spans="1:8">
      <c r="A314" s="324"/>
      <c r="B314" s="36" t="s">
        <v>50</v>
      </c>
      <c r="C314" s="175"/>
      <c r="D314" s="253">
        <f>C314*D312</f>
        <v>0</v>
      </c>
      <c r="E314" s="324"/>
      <c r="F314" s="36" t="s">
        <v>50</v>
      </c>
      <c r="G314" s="175"/>
      <c r="H314" s="253">
        <f>G314*H312</f>
        <v>0</v>
      </c>
    </row>
    <row r="315" spans="1:8">
      <c r="A315" s="324"/>
      <c r="B315" s="36" t="s">
        <v>51</v>
      </c>
      <c r="C315" s="138"/>
      <c r="D315" s="253">
        <f>C315*D312</f>
        <v>0</v>
      </c>
      <c r="E315" s="324"/>
      <c r="F315" s="36" t="s">
        <v>51</v>
      </c>
      <c r="G315" s="138"/>
      <c r="H315" s="253">
        <f>G315*H312</f>
        <v>0</v>
      </c>
    </row>
    <row r="316" spans="1:8">
      <c r="A316" s="324"/>
      <c r="B316" s="36" t="s">
        <v>31</v>
      </c>
      <c r="C316" s="135"/>
      <c r="D316" s="253">
        <f>C316*D312</f>
        <v>0</v>
      </c>
      <c r="E316" s="324"/>
      <c r="F316" s="36"/>
      <c r="G316" s="153"/>
      <c r="H316" s="253"/>
    </row>
    <row r="317" spans="1:8">
      <c r="A317" s="324"/>
      <c r="B317" s="36" t="s">
        <v>55</v>
      </c>
      <c r="C317" s="149"/>
      <c r="D317" s="253">
        <f>C317*D312</f>
        <v>0</v>
      </c>
      <c r="E317" s="324"/>
      <c r="F317" s="36"/>
      <c r="G317" s="153"/>
      <c r="H317" s="253"/>
    </row>
    <row r="318" spans="1:8" ht="16" thickBot="1">
      <c r="A318" s="326"/>
      <c r="B318" s="37" t="s">
        <v>37</v>
      </c>
      <c r="C318" s="40">
        <f>SUM(C314:C317)</f>
        <v>0</v>
      </c>
      <c r="D318" s="271">
        <f>SUM(D314:D317)</f>
        <v>0</v>
      </c>
      <c r="E318" s="326"/>
      <c r="F318" s="37" t="s">
        <v>37</v>
      </c>
      <c r="G318" s="40">
        <f>SUM(G314:G317)</f>
        <v>0</v>
      </c>
      <c r="H318" s="271">
        <f>SUM(H314:H317)</f>
        <v>0</v>
      </c>
    </row>
    <row r="319" spans="1:8">
      <c r="A319" s="70"/>
      <c r="B319" s="62"/>
      <c r="C319" s="68"/>
      <c r="D319" s="75"/>
      <c r="E319" s="27"/>
      <c r="F319" s="62"/>
      <c r="G319" s="63"/>
      <c r="H319" s="74"/>
    </row>
    <row r="320" spans="1:8">
      <c r="A320" s="28"/>
      <c r="B320" s="28"/>
      <c r="C320" s="28"/>
      <c r="D320" s="29"/>
      <c r="E320" s="28"/>
      <c r="F320" s="28"/>
      <c r="G320" s="14"/>
      <c r="H320" s="29"/>
    </row>
    <row r="321" spans="1:8" ht="18">
      <c r="A321" s="65" t="s">
        <v>92</v>
      </c>
      <c r="C321" s="66">
        <f>C11+G11+C20+G20+C35+G35+C52+G52+C70+G70+C86+G86+C95+G95+C114+G114+C126+G126+C132+G132+C151+G151+C163+G163+C174+G174+C181+C190+G190+C199+G199+C208+C226+G226+C237+C243+G243+C249+G249+C256+G256+C266+G266+C273+G273+C282+G282+C289+G289+C296+G296+C303+G303+C309+G309+C318+G318</f>
        <v>0</v>
      </c>
      <c r="D321" s="29"/>
      <c r="E321" s="28"/>
      <c r="F321" s="28"/>
      <c r="G321" s="14"/>
      <c r="H321" s="29"/>
    </row>
    <row r="322" spans="1:8" ht="18">
      <c r="A322" s="65" t="s">
        <v>93</v>
      </c>
      <c r="C322" s="67">
        <f>D11+H11+D20+H20+D35+H35+D52+H52+D70+H70+D86+H86+D95+H95+D114+H114+D126+H126+D132+H132+D151+H151+D163+H163+D174+H174+D181+D190+H190+D199+H199+D208+D226+H226+D237+D243+H243+D249+H249+D256+H256+D266+H266+D273+H273+D282+H282+D289+H289+D296+H296+D303+H303+D309+H309+D318+H318</f>
        <v>0</v>
      </c>
      <c r="D322" s="29"/>
      <c r="E322" s="28"/>
      <c r="F322" s="28"/>
      <c r="G322" s="14"/>
      <c r="H322" s="29"/>
    </row>
    <row r="323" spans="1:8">
      <c r="A323" s="28"/>
      <c r="B323" s="28"/>
      <c r="C323" s="28"/>
      <c r="D323" s="29"/>
      <c r="E323" s="28"/>
      <c r="F323" s="28"/>
      <c r="G323" s="14"/>
      <c r="H323" s="29"/>
    </row>
    <row r="324" spans="1:8">
      <c r="A324" s="28"/>
      <c r="B324" s="28"/>
      <c r="C324" s="28"/>
      <c r="D324" s="29"/>
      <c r="E324" s="28"/>
      <c r="F324" s="28"/>
      <c r="G324" s="14"/>
      <c r="H324" s="29"/>
    </row>
    <row r="325" spans="1:8">
      <c r="A325" s="28"/>
      <c r="B325" s="28"/>
      <c r="C325" s="28"/>
      <c r="D325" s="29"/>
      <c r="E325" s="28"/>
      <c r="F325" s="28"/>
      <c r="G325" s="14"/>
      <c r="H325" s="29"/>
    </row>
    <row r="326" spans="1:8">
      <c r="A326" s="28"/>
      <c r="B326" s="28"/>
      <c r="C326" s="28"/>
      <c r="D326" s="29"/>
      <c r="E326" s="28"/>
      <c r="F326" s="28"/>
      <c r="G326" s="14"/>
      <c r="H326" s="29"/>
    </row>
    <row r="327" spans="1:8">
      <c r="A327" s="28"/>
      <c r="B327" s="28"/>
      <c r="C327" s="28"/>
      <c r="D327" s="29"/>
      <c r="E327" s="28"/>
      <c r="F327" s="28"/>
      <c r="G327" s="14"/>
      <c r="H327" s="29"/>
    </row>
    <row r="328" spans="1:8">
      <c r="A328" s="28"/>
      <c r="B328" s="28"/>
      <c r="C328" s="28"/>
      <c r="D328" s="29"/>
      <c r="E328" s="28"/>
      <c r="F328" s="28"/>
      <c r="G328" s="14"/>
      <c r="H328" s="29"/>
    </row>
    <row r="329" spans="1:8">
      <c r="A329" s="28"/>
      <c r="B329" s="28"/>
      <c r="C329" s="28"/>
      <c r="D329" s="29"/>
      <c r="E329" s="28"/>
      <c r="F329" s="28"/>
      <c r="G329" s="14"/>
      <c r="H329" s="29"/>
    </row>
    <row r="330" spans="1:8">
      <c r="A330" s="28"/>
      <c r="B330" s="28"/>
      <c r="C330" s="28"/>
      <c r="D330" s="29"/>
      <c r="E330" s="28"/>
      <c r="F330" s="28"/>
      <c r="G330" s="14"/>
      <c r="H330" s="29"/>
    </row>
    <row r="331" spans="1:8">
      <c r="A331" s="28"/>
      <c r="B331" s="28"/>
      <c r="C331" s="28"/>
      <c r="D331" s="29"/>
      <c r="E331" s="28"/>
      <c r="F331" s="28"/>
      <c r="G331" s="14"/>
      <c r="H331" s="29"/>
    </row>
    <row r="332" spans="1:8">
      <c r="A332" s="28"/>
      <c r="B332" s="28"/>
      <c r="C332" s="28"/>
      <c r="D332" s="29"/>
      <c r="E332" s="28"/>
      <c r="F332" s="28"/>
      <c r="G332" s="14"/>
      <c r="H332" s="29"/>
    </row>
    <row r="333" spans="1:8">
      <c r="A333" s="28"/>
      <c r="B333" s="28"/>
      <c r="C333" s="28"/>
      <c r="D333" s="29"/>
      <c r="E333" s="28"/>
      <c r="F333" s="28"/>
      <c r="G333" s="14"/>
      <c r="H333" s="29"/>
    </row>
    <row r="334" spans="1:8">
      <c r="A334" s="28"/>
      <c r="B334" s="28"/>
      <c r="C334" s="28"/>
      <c r="D334" s="29"/>
      <c r="E334" s="28"/>
      <c r="F334" s="28"/>
      <c r="G334" s="14"/>
      <c r="H334" s="29"/>
    </row>
    <row r="335" spans="1:8">
      <c r="A335" s="28"/>
      <c r="B335" s="28"/>
      <c r="C335" s="28"/>
      <c r="D335" s="29"/>
      <c r="E335" s="28"/>
      <c r="F335" s="28"/>
      <c r="G335" s="14"/>
      <c r="H335" s="29"/>
    </row>
    <row r="336" spans="1:8">
      <c r="A336" s="28"/>
      <c r="B336" s="28"/>
      <c r="C336" s="28"/>
      <c r="D336" s="29"/>
      <c r="E336" s="28"/>
      <c r="F336" s="28"/>
      <c r="G336" s="14"/>
      <c r="H336" s="29"/>
    </row>
    <row r="337" spans="1:8">
      <c r="A337" s="28"/>
      <c r="B337" s="28"/>
      <c r="C337" s="28"/>
      <c r="D337" s="29"/>
      <c r="E337" s="28"/>
      <c r="F337" s="28"/>
      <c r="G337" s="14"/>
      <c r="H337" s="29"/>
    </row>
    <row r="338" spans="1:8">
      <c r="A338" s="28"/>
      <c r="B338" s="28"/>
      <c r="C338" s="28"/>
      <c r="D338" s="29"/>
      <c r="E338" s="28"/>
      <c r="F338" s="28"/>
      <c r="G338" s="14"/>
      <c r="H338" s="29"/>
    </row>
    <row r="339" spans="1:8">
      <c r="A339" s="28"/>
      <c r="B339" s="28"/>
      <c r="C339" s="28"/>
      <c r="D339" s="29"/>
      <c r="E339" s="28"/>
      <c r="F339" s="28"/>
      <c r="G339" s="14"/>
      <c r="H339" s="29"/>
    </row>
    <row r="340" spans="1:8">
      <c r="A340" s="28"/>
      <c r="B340" s="28"/>
      <c r="C340" s="28"/>
      <c r="D340" s="29"/>
      <c r="E340" s="28"/>
      <c r="F340" s="28"/>
      <c r="G340" s="14"/>
      <c r="H340" s="29"/>
    </row>
    <row r="341" spans="1:8">
      <c r="A341" s="28"/>
      <c r="B341" s="28"/>
      <c r="C341" s="28"/>
      <c r="D341" s="29"/>
      <c r="E341" s="28"/>
      <c r="F341" s="28"/>
      <c r="G341" s="14"/>
      <c r="H341" s="29"/>
    </row>
    <row r="342" spans="1:8">
      <c r="A342" s="28"/>
      <c r="B342" s="28"/>
      <c r="C342" s="28"/>
      <c r="D342" s="29"/>
      <c r="E342" s="28"/>
      <c r="F342" s="28"/>
      <c r="G342" s="14"/>
      <c r="H342" s="29"/>
    </row>
    <row r="343" spans="1:8">
      <c r="A343" s="28"/>
      <c r="B343" s="28"/>
      <c r="C343" s="28"/>
      <c r="D343" s="29"/>
      <c r="E343" s="28"/>
      <c r="F343" s="28"/>
      <c r="G343" s="14"/>
      <c r="H343" s="29"/>
    </row>
    <row r="344" spans="1:8">
      <c r="A344" s="28"/>
      <c r="B344" s="28"/>
      <c r="C344" s="28"/>
      <c r="D344" s="29"/>
      <c r="E344" s="28"/>
      <c r="F344" s="28"/>
      <c r="G344" s="14"/>
      <c r="H344" s="29"/>
    </row>
    <row r="345" spans="1:8">
      <c r="A345" s="28"/>
      <c r="B345" s="28"/>
      <c r="C345" s="28"/>
      <c r="D345" s="29"/>
      <c r="E345" s="28"/>
      <c r="F345" s="28"/>
      <c r="G345" s="14"/>
      <c r="H345" s="29"/>
    </row>
    <row r="346" spans="1:8">
      <c r="A346" s="28"/>
      <c r="B346" s="28"/>
      <c r="C346" s="28"/>
      <c r="D346" s="29"/>
      <c r="E346" s="28"/>
      <c r="F346" s="28"/>
      <c r="G346" s="14"/>
      <c r="H346" s="29"/>
    </row>
    <row r="347" spans="1:8">
      <c r="A347" s="28"/>
      <c r="B347" s="28"/>
      <c r="C347" s="28"/>
      <c r="D347" s="29"/>
      <c r="E347" s="28"/>
      <c r="F347" s="28"/>
      <c r="G347" s="14"/>
      <c r="H347" s="29"/>
    </row>
    <row r="348" spans="1:8">
      <c r="A348" s="28"/>
      <c r="B348" s="28"/>
      <c r="C348" s="28"/>
      <c r="D348" s="29"/>
      <c r="E348" s="28"/>
      <c r="F348" s="28"/>
      <c r="G348" s="14"/>
      <c r="H348" s="29"/>
    </row>
    <row r="349" spans="1:8">
      <c r="A349" s="28"/>
      <c r="B349" s="28"/>
      <c r="C349" s="28"/>
      <c r="D349" s="29"/>
      <c r="E349" s="28"/>
      <c r="F349" s="28"/>
      <c r="G349" s="14"/>
      <c r="H349" s="29"/>
    </row>
    <row r="350" spans="1:8">
      <c r="A350" s="28"/>
      <c r="B350" s="28"/>
      <c r="C350" s="28"/>
      <c r="D350" s="29"/>
      <c r="E350" s="28"/>
      <c r="F350" s="28"/>
      <c r="G350" s="14"/>
      <c r="H350" s="29"/>
    </row>
    <row r="351" spans="1:8">
      <c r="A351" s="28"/>
      <c r="B351" s="28"/>
      <c r="C351" s="28"/>
      <c r="D351" s="29"/>
      <c r="E351" s="28"/>
      <c r="F351" s="28"/>
      <c r="G351" s="14"/>
      <c r="H351" s="29"/>
    </row>
    <row r="352" spans="1:8">
      <c r="A352" s="28"/>
      <c r="B352" s="28"/>
      <c r="C352" s="28"/>
      <c r="D352" s="29"/>
      <c r="E352" s="28"/>
      <c r="F352" s="28"/>
      <c r="G352" s="14"/>
      <c r="H352" s="29"/>
    </row>
    <row r="353" spans="1:8">
      <c r="A353" s="28"/>
      <c r="B353" s="28"/>
      <c r="C353" s="28"/>
      <c r="D353" s="29"/>
      <c r="E353" s="28"/>
      <c r="F353" s="28"/>
      <c r="G353" s="14"/>
      <c r="H353" s="29"/>
    </row>
    <row r="354" spans="1:8">
      <c r="A354" s="28"/>
      <c r="B354" s="28"/>
      <c r="C354" s="28"/>
      <c r="D354" s="29"/>
      <c r="E354" s="28"/>
      <c r="F354" s="28"/>
      <c r="G354" s="14"/>
      <c r="H354" s="29"/>
    </row>
    <row r="355" spans="1:8">
      <c r="A355" s="28"/>
      <c r="B355" s="28"/>
      <c r="C355" s="28"/>
      <c r="D355" s="29"/>
      <c r="E355" s="28"/>
      <c r="F355" s="28"/>
      <c r="G355" s="14"/>
      <c r="H355" s="29"/>
    </row>
    <row r="356" spans="1:8">
      <c r="A356" s="28"/>
      <c r="B356" s="28"/>
      <c r="C356" s="28"/>
      <c r="D356" s="29"/>
      <c r="E356" s="28"/>
      <c r="F356" s="28"/>
      <c r="G356" s="14"/>
      <c r="H356" s="29"/>
    </row>
    <row r="357" spans="1:8">
      <c r="A357" s="28"/>
      <c r="B357" s="28"/>
      <c r="C357" s="28"/>
      <c r="D357" s="29"/>
      <c r="E357" s="28"/>
      <c r="F357" s="28"/>
      <c r="G357" s="14"/>
      <c r="H357" s="29"/>
    </row>
    <row r="358" spans="1:8">
      <c r="A358" s="28"/>
      <c r="B358" s="28"/>
      <c r="C358" s="28"/>
      <c r="D358" s="29"/>
      <c r="E358" s="28"/>
      <c r="F358" s="28"/>
      <c r="G358" s="14"/>
      <c r="H358" s="29"/>
    </row>
    <row r="359" spans="1:8">
      <c r="A359" s="28"/>
      <c r="B359" s="28"/>
      <c r="C359" s="28"/>
      <c r="D359" s="29"/>
      <c r="E359" s="28"/>
      <c r="F359" s="28"/>
      <c r="G359" s="14"/>
      <c r="H359" s="29"/>
    </row>
    <row r="360" spans="1:8">
      <c r="A360" s="28"/>
      <c r="B360" s="28"/>
      <c r="C360" s="28"/>
      <c r="D360" s="29"/>
      <c r="E360" s="28"/>
      <c r="F360" s="28"/>
      <c r="G360" s="14"/>
      <c r="H360" s="29"/>
    </row>
    <row r="361" spans="1:8">
      <c r="A361" s="28"/>
      <c r="B361" s="28"/>
      <c r="C361" s="28"/>
      <c r="D361" s="29"/>
      <c r="E361" s="28"/>
      <c r="F361" s="28"/>
      <c r="G361" s="14"/>
      <c r="H361" s="29"/>
    </row>
    <row r="362" spans="1:8">
      <c r="A362" s="28"/>
      <c r="B362" s="28"/>
      <c r="C362" s="28"/>
      <c r="D362" s="29"/>
      <c r="E362" s="28"/>
      <c r="F362" s="28"/>
      <c r="G362" s="14"/>
      <c r="H362" s="29"/>
    </row>
    <row r="363" spans="1:8">
      <c r="A363" s="28"/>
      <c r="B363" s="28"/>
      <c r="C363" s="28"/>
      <c r="D363" s="29"/>
      <c r="E363" s="28"/>
      <c r="F363" s="28"/>
      <c r="G363" s="14"/>
      <c r="H363" s="29"/>
    </row>
    <row r="364" spans="1:8">
      <c r="A364" s="28"/>
      <c r="B364" s="28"/>
      <c r="C364" s="28"/>
      <c r="D364" s="29"/>
      <c r="E364" s="28"/>
      <c r="F364" s="28"/>
      <c r="G364" s="14"/>
      <c r="H364" s="29"/>
    </row>
    <row r="365" spans="1:8">
      <c r="A365" s="28"/>
      <c r="B365" s="28"/>
      <c r="C365" s="28"/>
      <c r="D365" s="29"/>
      <c r="E365" s="28"/>
      <c r="F365" s="28"/>
      <c r="G365" s="14"/>
      <c r="H365" s="29"/>
    </row>
    <row r="366" spans="1:8">
      <c r="A366" s="28"/>
      <c r="B366" s="28"/>
      <c r="C366" s="28"/>
      <c r="D366" s="29"/>
      <c r="E366" s="28"/>
      <c r="F366" s="28"/>
      <c r="G366" s="14"/>
      <c r="H366" s="29"/>
    </row>
    <row r="367" spans="1:8">
      <c r="A367" s="28"/>
      <c r="B367" s="28"/>
      <c r="C367" s="28"/>
      <c r="D367" s="29"/>
      <c r="E367" s="28"/>
      <c r="F367" s="28"/>
      <c r="G367" s="14"/>
      <c r="H367" s="29"/>
    </row>
    <row r="368" spans="1:8">
      <c r="A368" s="28"/>
      <c r="B368" s="28"/>
      <c r="C368" s="28"/>
      <c r="D368" s="29"/>
      <c r="E368" s="28"/>
      <c r="F368" s="28"/>
      <c r="G368" s="14"/>
      <c r="H368" s="29"/>
    </row>
    <row r="369" spans="1:8">
      <c r="A369" s="28"/>
      <c r="B369" s="28"/>
      <c r="C369" s="28"/>
      <c r="D369" s="29"/>
      <c r="E369" s="28"/>
      <c r="F369" s="28"/>
      <c r="G369" s="14"/>
      <c r="H369" s="29"/>
    </row>
    <row r="370" spans="1:8">
      <c r="A370" s="28"/>
      <c r="B370" s="28"/>
      <c r="C370" s="28"/>
      <c r="D370" s="29"/>
      <c r="E370" s="28"/>
      <c r="F370" s="28"/>
      <c r="G370" s="14"/>
      <c r="H370" s="29"/>
    </row>
    <row r="371" spans="1:8">
      <c r="A371" s="28"/>
      <c r="B371" s="28"/>
      <c r="C371" s="28"/>
      <c r="D371" s="29"/>
      <c r="E371" s="28"/>
      <c r="F371" s="28"/>
      <c r="G371" s="14"/>
      <c r="H371" s="29"/>
    </row>
    <row r="372" spans="1:8">
      <c r="A372" s="28"/>
      <c r="B372" s="28"/>
      <c r="C372" s="28"/>
      <c r="D372" s="29"/>
      <c r="E372" s="28"/>
      <c r="F372" s="28"/>
      <c r="G372" s="14"/>
      <c r="H372" s="29"/>
    </row>
    <row r="373" spans="1:8">
      <c r="A373" s="28"/>
      <c r="B373" s="28"/>
      <c r="C373" s="28"/>
      <c r="D373" s="29"/>
      <c r="E373" s="28"/>
      <c r="F373" s="28"/>
      <c r="G373" s="14"/>
      <c r="H373" s="29"/>
    </row>
    <row r="374" spans="1:8">
      <c r="A374" s="28"/>
      <c r="B374" s="28"/>
      <c r="C374" s="28"/>
      <c r="D374" s="29"/>
      <c r="E374" s="28"/>
      <c r="F374" s="28"/>
      <c r="G374" s="14"/>
      <c r="H374" s="29"/>
    </row>
    <row r="375" spans="1:8">
      <c r="A375" s="28"/>
      <c r="B375" s="28"/>
      <c r="C375" s="28"/>
      <c r="D375" s="29"/>
      <c r="E375" s="28"/>
      <c r="F375" s="28"/>
      <c r="G375" s="14"/>
      <c r="H375" s="29"/>
    </row>
    <row r="376" spans="1:8">
      <c r="A376" s="28"/>
      <c r="B376" s="28"/>
      <c r="C376" s="28"/>
      <c r="D376" s="29"/>
      <c r="E376" s="28"/>
      <c r="F376" s="28"/>
      <c r="G376" s="14"/>
      <c r="H376" s="29"/>
    </row>
    <row r="377" spans="1:8">
      <c r="A377" s="28"/>
      <c r="B377" s="28"/>
      <c r="C377" s="28"/>
      <c r="D377" s="29"/>
      <c r="E377" s="28"/>
      <c r="F377" s="28"/>
      <c r="G377" s="14"/>
      <c r="H377" s="29"/>
    </row>
    <row r="378" spans="1:8">
      <c r="A378" s="28"/>
      <c r="B378" s="28"/>
      <c r="C378" s="28"/>
      <c r="D378" s="29"/>
      <c r="E378" s="28"/>
      <c r="F378" s="28"/>
      <c r="G378" s="14"/>
      <c r="H378" s="29"/>
    </row>
    <row r="379" spans="1:8">
      <c r="A379" s="28"/>
      <c r="B379" s="28"/>
      <c r="C379" s="28"/>
      <c r="D379" s="29"/>
      <c r="E379" s="28"/>
      <c r="F379" s="28"/>
      <c r="G379" s="14"/>
      <c r="H379" s="29"/>
    </row>
    <row r="380" spans="1:8">
      <c r="A380" s="28"/>
      <c r="B380" s="28"/>
      <c r="C380" s="28"/>
      <c r="D380" s="29"/>
      <c r="E380" s="28"/>
      <c r="F380" s="28"/>
      <c r="G380" s="14"/>
      <c r="H380" s="29"/>
    </row>
    <row r="381" spans="1:8">
      <c r="A381" s="28"/>
      <c r="B381" s="28"/>
      <c r="C381" s="28"/>
      <c r="D381" s="29"/>
      <c r="E381" s="28"/>
      <c r="F381" s="28"/>
      <c r="G381" s="14"/>
      <c r="H381" s="29"/>
    </row>
    <row r="382" spans="1:8">
      <c r="A382" s="28"/>
      <c r="B382" s="28"/>
      <c r="C382" s="28"/>
      <c r="D382" s="29"/>
      <c r="E382" s="28"/>
      <c r="F382" s="28"/>
      <c r="G382" s="14"/>
      <c r="H382" s="29"/>
    </row>
    <row r="383" spans="1:8">
      <c r="A383" s="28"/>
      <c r="B383" s="28"/>
      <c r="C383" s="28"/>
      <c r="D383" s="29"/>
      <c r="E383" s="28"/>
      <c r="F383" s="28"/>
      <c r="G383" s="14"/>
      <c r="H383" s="29"/>
    </row>
    <row r="384" spans="1:8">
      <c r="A384" s="28"/>
      <c r="B384" s="28"/>
      <c r="C384" s="28"/>
      <c r="D384" s="29"/>
      <c r="E384" s="28"/>
      <c r="F384" s="28"/>
      <c r="G384" s="14"/>
      <c r="H384" s="29"/>
    </row>
    <row r="385" spans="1:8">
      <c r="A385" s="28"/>
      <c r="B385" s="28"/>
      <c r="C385" s="28"/>
      <c r="D385" s="29"/>
      <c r="E385" s="28"/>
      <c r="F385" s="28"/>
      <c r="G385" s="14"/>
      <c r="H385" s="29"/>
    </row>
    <row r="386" spans="1:8">
      <c r="A386" s="28"/>
      <c r="B386" s="28"/>
      <c r="C386" s="28"/>
      <c r="D386" s="29"/>
      <c r="E386" s="28"/>
      <c r="F386" s="28"/>
      <c r="G386" s="14"/>
      <c r="H386" s="29"/>
    </row>
    <row r="387" spans="1:8">
      <c r="A387" s="28"/>
      <c r="B387" s="28"/>
      <c r="C387" s="28"/>
      <c r="D387" s="29"/>
      <c r="E387" s="28"/>
      <c r="F387" s="28"/>
      <c r="G387" s="14"/>
      <c r="H387" s="29"/>
    </row>
    <row r="388" spans="1:8">
      <c r="A388" s="28"/>
      <c r="B388" s="28"/>
      <c r="C388" s="28"/>
      <c r="D388" s="29"/>
      <c r="E388" s="28"/>
      <c r="F388" s="28"/>
      <c r="G388" s="14"/>
      <c r="H388" s="29"/>
    </row>
    <row r="389" spans="1:8">
      <c r="A389" s="28"/>
      <c r="B389" s="28"/>
      <c r="C389" s="28"/>
      <c r="D389" s="29"/>
      <c r="E389" s="28"/>
      <c r="F389" s="28"/>
      <c r="G389" s="14"/>
      <c r="H389" s="29"/>
    </row>
    <row r="390" spans="1:8">
      <c r="A390" s="28"/>
      <c r="B390" s="28"/>
      <c r="C390" s="28"/>
      <c r="D390" s="29"/>
      <c r="E390" s="28"/>
      <c r="F390" s="28"/>
      <c r="G390" s="14"/>
      <c r="H390" s="29"/>
    </row>
    <row r="391" spans="1:8">
      <c r="A391" s="28"/>
      <c r="B391" s="28"/>
      <c r="C391" s="28"/>
      <c r="D391" s="29"/>
      <c r="E391" s="28"/>
      <c r="F391" s="28"/>
      <c r="G391" s="14"/>
      <c r="H391" s="29"/>
    </row>
    <row r="392" spans="1:8">
      <c r="A392" s="28"/>
      <c r="B392" s="28"/>
      <c r="C392" s="28"/>
      <c r="D392" s="29"/>
      <c r="E392" s="28"/>
      <c r="F392" s="28"/>
      <c r="G392" s="14"/>
      <c r="H392" s="29"/>
    </row>
    <row r="393" spans="1:8">
      <c r="A393" s="28"/>
      <c r="B393" s="28"/>
      <c r="C393" s="28"/>
      <c r="D393" s="29"/>
      <c r="E393" s="28"/>
      <c r="F393" s="28"/>
      <c r="G393" s="14"/>
      <c r="H393" s="29"/>
    </row>
    <row r="394" spans="1:8">
      <c r="A394" s="28"/>
      <c r="B394" s="28"/>
      <c r="C394" s="28"/>
      <c r="D394" s="29"/>
      <c r="E394" s="28"/>
      <c r="F394" s="28"/>
      <c r="G394" s="14"/>
      <c r="H394" s="29"/>
    </row>
    <row r="395" spans="1:8">
      <c r="A395" s="28"/>
      <c r="B395" s="28"/>
      <c r="C395" s="28"/>
      <c r="D395" s="29"/>
      <c r="E395" s="28"/>
      <c r="F395" s="28"/>
      <c r="G395" s="14"/>
      <c r="H395" s="29"/>
    </row>
    <row r="396" spans="1:8">
      <c r="A396" s="28"/>
      <c r="B396" s="28"/>
      <c r="C396" s="28"/>
      <c r="D396" s="29"/>
      <c r="E396" s="28"/>
      <c r="F396" s="28"/>
      <c r="G396" s="14"/>
      <c r="H396" s="29"/>
    </row>
    <row r="397" spans="1:8">
      <c r="A397" s="28"/>
      <c r="B397" s="28"/>
      <c r="C397" s="28"/>
      <c r="D397" s="29"/>
      <c r="E397" s="28"/>
      <c r="F397" s="28"/>
      <c r="G397" s="14"/>
      <c r="H397" s="29"/>
    </row>
    <row r="398" spans="1:8">
      <c r="A398" s="28"/>
      <c r="B398" s="28"/>
      <c r="C398" s="28"/>
      <c r="D398" s="29"/>
      <c r="E398" s="28"/>
      <c r="F398" s="28"/>
      <c r="G398" s="14"/>
      <c r="H398" s="29"/>
    </row>
    <row r="399" spans="1:8">
      <c r="A399" s="28"/>
      <c r="B399" s="28"/>
      <c r="C399" s="28"/>
      <c r="D399" s="29"/>
      <c r="E399" s="28"/>
      <c r="F399" s="28"/>
      <c r="G399" s="14"/>
      <c r="H399" s="29"/>
    </row>
    <row r="400" spans="1:8">
      <c r="A400" s="28"/>
      <c r="B400" s="28"/>
      <c r="C400" s="28"/>
      <c r="D400" s="29"/>
      <c r="E400" s="28"/>
      <c r="F400" s="28"/>
      <c r="G400" s="14"/>
      <c r="H400" s="29"/>
    </row>
    <row r="401" spans="1:8">
      <c r="A401" s="28"/>
      <c r="B401" s="28"/>
      <c r="C401" s="28"/>
      <c r="D401" s="29"/>
      <c r="E401" s="28"/>
      <c r="F401" s="28"/>
      <c r="G401" s="14"/>
      <c r="H401" s="29"/>
    </row>
    <row r="402" spans="1:8">
      <c r="A402" s="28"/>
      <c r="B402" s="28"/>
      <c r="C402" s="28"/>
      <c r="D402" s="29"/>
      <c r="E402" s="28"/>
      <c r="F402" s="28"/>
      <c r="G402" s="14"/>
      <c r="H402" s="29"/>
    </row>
    <row r="403" spans="1:8">
      <c r="A403" s="28"/>
      <c r="B403" s="28"/>
      <c r="C403" s="28"/>
      <c r="D403" s="29"/>
      <c r="E403" s="28"/>
      <c r="F403" s="28"/>
      <c r="G403" s="14"/>
      <c r="H403" s="29"/>
    </row>
    <row r="404" spans="1:8">
      <c r="A404" s="28"/>
      <c r="B404" s="28"/>
      <c r="C404" s="28"/>
      <c r="D404" s="29"/>
      <c r="E404" s="28"/>
      <c r="F404" s="28"/>
      <c r="G404" s="14"/>
      <c r="H404" s="29"/>
    </row>
    <row r="405" spans="1:8">
      <c r="A405" s="28"/>
      <c r="B405" s="28"/>
      <c r="C405" s="28"/>
      <c r="D405" s="29"/>
      <c r="E405" s="28"/>
      <c r="F405" s="28"/>
      <c r="G405" s="14"/>
      <c r="H405" s="29"/>
    </row>
    <row r="406" spans="1:8">
      <c r="A406" s="28"/>
      <c r="B406" s="28"/>
      <c r="C406" s="28"/>
      <c r="D406" s="29"/>
      <c r="E406" s="28"/>
      <c r="F406" s="28"/>
      <c r="G406" s="14"/>
      <c r="H406" s="29"/>
    </row>
    <row r="407" spans="1:8">
      <c r="A407" s="28"/>
      <c r="B407" s="28"/>
      <c r="C407" s="28"/>
      <c r="D407" s="29"/>
      <c r="E407" s="28"/>
      <c r="F407" s="28"/>
      <c r="G407" s="14"/>
      <c r="H407" s="29"/>
    </row>
    <row r="408" spans="1:8">
      <c r="A408" s="28"/>
      <c r="B408" s="28"/>
      <c r="C408" s="28"/>
      <c r="D408" s="29"/>
      <c r="E408" s="28"/>
      <c r="F408" s="28"/>
      <c r="G408" s="14"/>
      <c r="H408" s="29"/>
    </row>
    <row r="409" spans="1:8">
      <c r="A409" s="28"/>
      <c r="B409" s="28"/>
      <c r="C409" s="28"/>
      <c r="D409" s="29"/>
      <c r="E409" s="28"/>
      <c r="F409" s="28"/>
      <c r="G409" s="14"/>
      <c r="H409" s="29"/>
    </row>
    <row r="410" spans="1:8">
      <c r="A410" s="28"/>
      <c r="B410" s="28"/>
      <c r="C410" s="28"/>
      <c r="D410" s="29"/>
      <c r="E410" s="28"/>
      <c r="F410" s="28"/>
      <c r="G410" s="14"/>
      <c r="H410" s="29"/>
    </row>
    <row r="411" spans="1:8">
      <c r="A411" s="28"/>
      <c r="B411" s="28"/>
      <c r="C411" s="28"/>
      <c r="D411" s="29"/>
      <c r="E411" s="28"/>
      <c r="F411" s="28"/>
      <c r="G411" s="14"/>
      <c r="H411" s="29"/>
    </row>
    <row r="412" spans="1:8">
      <c r="A412" s="28"/>
      <c r="B412" s="28"/>
      <c r="C412" s="28"/>
      <c r="D412" s="29"/>
      <c r="E412" s="28"/>
      <c r="F412" s="28"/>
      <c r="G412" s="14"/>
      <c r="H412" s="29"/>
    </row>
    <row r="413" spans="1:8">
      <c r="A413" s="28"/>
      <c r="B413" s="28"/>
      <c r="C413" s="28"/>
      <c r="D413" s="29"/>
      <c r="E413" s="28"/>
      <c r="F413" s="28"/>
      <c r="G413" s="14"/>
      <c r="H413" s="29"/>
    </row>
    <row r="414" spans="1:8">
      <c r="A414" s="28"/>
      <c r="B414" s="28"/>
      <c r="C414" s="28"/>
      <c r="D414" s="29"/>
      <c r="E414" s="28"/>
      <c r="F414" s="28"/>
      <c r="G414" s="14"/>
      <c r="H414" s="29"/>
    </row>
    <row r="415" spans="1:8">
      <c r="A415" s="28"/>
      <c r="B415" s="28"/>
      <c r="C415" s="28"/>
      <c r="D415" s="29"/>
      <c r="E415" s="28"/>
      <c r="F415" s="28"/>
      <c r="G415" s="14"/>
      <c r="H415" s="29"/>
    </row>
    <row r="416" spans="1:8">
      <c r="A416" s="28"/>
      <c r="B416" s="28"/>
      <c r="C416" s="28"/>
      <c r="D416" s="29"/>
      <c r="E416" s="28"/>
      <c r="F416" s="28"/>
      <c r="G416" s="14"/>
      <c r="H416" s="29"/>
    </row>
    <row r="417" spans="1:8">
      <c r="A417" s="28"/>
      <c r="B417" s="28"/>
      <c r="C417" s="28"/>
      <c r="D417" s="29"/>
      <c r="E417" s="28"/>
      <c r="F417" s="28"/>
      <c r="G417" s="14"/>
      <c r="H417" s="29"/>
    </row>
    <row r="418" spans="1:8">
      <c r="A418" s="28"/>
      <c r="B418" s="28"/>
      <c r="C418" s="28"/>
      <c r="D418" s="29"/>
      <c r="E418" s="28"/>
      <c r="F418" s="28"/>
      <c r="G418" s="14"/>
      <c r="H418" s="29"/>
    </row>
    <row r="419" spans="1:8">
      <c r="A419" s="28"/>
      <c r="B419" s="28"/>
      <c r="C419" s="28"/>
      <c r="D419" s="29"/>
      <c r="E419" s="28"/>
      <c r="F419" s="28"/>
      <c r="G419" s="14"/>
      <c r="H419" s="29"/>
    </row>
    <row r="420" spans="1:8">
      <c r="A420" s="28"/>
      <c r="B420" s="28"/>
      <c r="C420" s="28"/>
      <c r="D420" s="29"/>
      <c r="E420" s="28"/>
      <c r="F420" s="28"/>
      <c r="G420" s="14"/>
      <c r="H420" s="29"/>
    </row>
    <row r="421" spans="1:8">
      <c r="A421" s="28"/>
      <c r="B421" s="28"/>
      <c r="C421" s="28"/>
      <c r="D421" s="29"/>
      <c r="E421" s="28"/>
      <c r="F421" s="28"/>
      <c r="G421" s="14"/>
      <c r="H421" s="29"/>
    </row>
    <row r="422" spans="1:8">
      <c r="A422" s="28"/>
      <c r="B422" s="28"/>
      <c r="C422" s="28"/>
      <c r="D422" s="29"/>
      <c r="E422" s="28"/>
      <c r="F422" s="28"/>
      <c r="G422" s="14"/>
      <c r="H422" s="29"/>
    </row>
    <row r="423" spans="1:8">
      <c r="A423" s="28"/>
      <c r="B423" s="28"/>
      <c r="C423" s="28"/>
      <c r="D423" s="29"/>
      <c r="E423" s="28"/>
      <c r="F423" s="28"/>
      <c r="G423" s="14"/>
      <c r="H423" s="29"/>
    </row>
    <row r="424" spans="1:8">
      <c r="A424" s="28"/>
      <c r="B424" s="28"/>
      <c r="C424" s="28"/>
      <c r="D424" s="29"/>
      <c r="E424" s="28"/>
      <c r="F424" s="28"/>
      <c r="G424" s="14"/>
      <c r="H424" s="29"/>
    </row>
    <row r="425" spans="1:8">
      <c r="A425" s="28"/>
      <c r="B425" s="28"/>
      <c r="C425" s="28"/>
      <c r="D425" s="29"/>
      <c r="E425" s="28"/>
      <c r="F425" s="28"/>
      <c r="G425" s="14"/>
      <c r="H425" s="29"/>
    </row>
    <row r="426" spans="1:8">
      <c r="A426" s="28"/>
      <c r="B426" s="28"/>
      <c r="C426" s="28"/>
      <c r="D426" s="29"/>
      <c r="E426" s="28"/>
      <c r="F426" s="28"/>
      <c r="G426" s="14"/>
      <c r="H426" s="29"/>
    </row>
    <row r="427" spans="1:8">
      <c r="A427" s="28"/>
      <c r="B427" s="28"/>
      <c r="C427" s="28"/>
      <c r="D427" s="29"/>
      <c r="E427" s="28"/>
      <c r="F427" s="28"/>
      <c r="G427" s="14"/>
      <c r="H427" s="29"/>
    </row>
    <row r="428" spans="1:8">
      <c r="A428" s="28"/>
      <c r="B428" s="28"/>
      <c r="C428" s="28"/>
      <c r="D428" s="29"/>
      <c r="E428" s="28"/>
      <c r="F428" s="28"/>
      <c r="G428" s="14"/>
      <c r="H428" s="29"/>
    </row>
    <row r="429" spans="1:8">
      <c r="A429" s="28"/>
      <c r="B429" s="28"/>
      <c r="C429" s="28"/>
      <c r="D429" s="29"/>
      <c r="E429" s="28"/>
      <c r="F429" s="28"/>
      <c r="G429" s="14"/>
      <c r="H429" s="29"/>
    </row>
    <row r="430" spans="1:8">
      <c r="A430" s="28"/>
      <c r="B430" s="28"/>
      <c r="C430" s="28"/>
      <c r="D430" s="29"/>
      <c r="E430" s="28"/>
      <c r="F430" s="28"/>
      <c r="G430" s="14"/>
      <c r="H430" s="29"/>
    </row>
    <row r="431" spans="1:8">
      <c r="A431" s="28"/>
      <c r="B431" s="28"/>
      <c r="C431" s="28"/>
      <c r="D431" s="29"/>
      <c r="E431" s="28"/>
      <c r="F431" s="28"/>
      <c r="G431" s="14"/>
      <c r="H431" s="29"/>
    </row>
    <row r="432" spans="1:8">
      <c r="A432" s="28"/>
      <c r="B432" s="28"/>
      <c r="C432" s="28"/>
      <c r="D432" s="29"/>
      <c r="E432" s="28"/>
      <c r="F432" s="28"/>
      <c r="G432" s="14"/>
      <c r="H432" s="29"/>
    </row>
    <row r="433" spans="1:8">
      <c r="A433" s="28"/>
      <c r="B433" s="28"/>
      <c r="C433" s="28"/>
      <c r="D433" s="29"/>
      <c r="E433" s="28"/>
      <c r="F433" s="28"/>
      <c r="G433" s="14"/>
      <c r="H433" s="29"/>
    </row>
    <row r="434" spans="1:8">
      <c r="A434" s="28"/>
      <c r="B434" s="28"/>
      <c r="C434" s="28"/>
      <c r="D434" s="29"/>
      <c r="E434" s="28"/>
      <c r="F434" s="28"/>
      <c r="G434" s="14"/>
      <c r="H434" s="29"/>
    </row>
    <row r="435" spans="1:8">
      <c r="A435" s="28"/>
      <c r="B435" s="28"/>
      <c r="C435" s="28"/>
      <c r="D435" s="29"/>
      <c r="E435" s="28"/>
      <c r="F435" s="28"/>
      <c r="G435" s="14"/>
      <c r="H435" s="29"/>
    </row>
    <row r="436" spans="1:8">
      <c r="A436" s="28"/>
      <c r="B436" s="28"/>
      <c r="C436" s="28"/>
      <c r="D436" s="29"/>
      <c r="E436" s="28"/>
      <c r="F436" s="28"/>
      <c r="G436" s="14"/>
      <c r="H436" s="29"/>
    </row>
    <row r="437" spans="1:8">
      <c r="A437" s="28"/>
      <c r="B437" s="28"/>
      <c r="C437" s="28"/>
      <c r="D437" s="29"/>
      <c r="E437" s="28"/>
      <c r="F437" s="28"/>
      <c r="G437" s="14"/>
      <c r="H437" s="29"/>
    </row>
    <row r="438" spans="1:8">
      <c r="A438" s="28"/>
      <c r="B438" s="28"/>
      <c r="C438" s="28"/>
      <c r="D438" s="29"/>
      <c r="E438" s="28"/>
      <c r="F438" s="28"/>
      <c r="G438" s="14"/>
      <c r="H438" s="29"/>
    </row>
    <row r="439" spans="1:8">
      <c r="A439" s="28"/>
      <c r="B439" s="28"/>
      <c r="C439" s="28"/>
      <c r="D439" s="29"/>
      <c r="E439" s="28"/>
      <c r="F439" s="28"/>
      <c r="G439" s="14"/>
      <c r="H439" s="29"/>
    </row>
    <row r="440" spans="1:8">
      <c r="A440" s="28"/>
      <c r="B440" s="28"/>
      <c r="C440" s="28"/>
      <c r="D440" s="29"/>
      <c r="E440" s="28"/>
      <c r="F440" s="28"/>
      <c r="G440" s="14"/>
      <c r="H440" s="29"/>
    </row>
    <row r="441" spans="1:8">
      <c r="A441" s="28"/>
      <c r="B441" s="28"/>
      <c r="C441" s="28"/>
      <c r="D441" s="29"/>
      <c r="E441" s="28"/>
      <c r="F441" s="28"/>
      <c r="G441" s="14"/>
      <c r="H441" s="29"/>
    </row>
    <row r="442" spans="1:8">
      <c r="A442" s="28"/>
      <c r="B442" s="28"/>
      <c r="C442" s="28"/>
      <c r="D442" s="29"/>
      <c r="E442" s="28"/>
      <c r="F442" s="28"/>
      <c r="G442" s="14"/>
      <c r="H442" s="29"/>
    </row>
    <row r="443" spans="1:8">
      <c r="A443" s="3"/>
      <c r="B443" s="3"/>
      <c r="C443" s="3"/>
      <c r="E443" s="3"/>
      <c r="F443" s="3"/>
    </row>
    <row r="444" spans="1:8">
      <c r="A444" s="3"/>
      <c r="B444" s="3"/>
      <c r="C444" s="3"/>
      <c r="E444" s="3"/>
      <c r="F444" s="3"/>
    </row>
    <row r="445" spans="1:8">
      <c r="A445" s="3"/>
      <c r="B445" s="3"/>
      <c r="C445" s="3"/>
      <c r="E445" s="3"/>
      <c r="F445" s="3"/>
    </row>
    <row r="446" spans="1:8">
      <c r="A446" s="3"/>
      <c r="B446" s="3"/>
      <c r="C446" s="3"/>
      <c r="E446" s="3"/>
      <c r="F446" s="3"/>
    </row>
    <row r="447" spans="1:8">
      <c r="A447" s="3"/>
      <c r="B447" s="3"/>
      <c r="C447" s="3"/>
      <c r="E447" s="3"/>
      <c r="F447" s="3"/>
    </row>
    <row r="448" spans="1:8">
      <c r="A448" s="3"/>
      <c r="B448" s="3"/>
      <c r="C448" s="3"/>
      <c r="E448" s="3"/>
      <c r="F448" s="3"/>
    </row>
    <row r="449" spans="1:6">
      <c r="A449" s="3"/>
      <c r="B449" s="3"/>
      <c r="C449" s="3"/>
      <c r="E449" s="3"/>
      <c r="F449" s="3"/>
    </row>
    <row r="450" spans="1:6">
      <c r="A450" s="3"/>
      <c r="B450" s="3"/>
      <c r="C450" s="3"/>
      <c r="E450" s="3"/>
      <c r="F450" s="3"/>
    </row>
    <row r="451" spans="1:6">
      <c r="A451" s="3"/>
      <c r="B451" s="3"/>
      <c r="C451" s="3"/>
      <c r="E451" s="3"/>
      <c r="F451" s="3"/>
    </row>
    <row r="452" spans="1:6">
      <c r="A452" s="3"/>
      <c r="B452" s="3"/>
      <c r="C452" s="3"/>
      <c r="E452" s="3"/>
      <c r="F452" s="3"/>
    </row>
    <row r="453" spans="1:6">
      <c r="A453" s="3"/>
      <c r="B453" s="3"/>
      <c r="C453" s="3"/>
      <c r="E453" s="3"/>
      <c r="F453" s="3"/>
    </row>
    <row r="454" spans="1:6">
      <c r="A454" s="3"/>
      <c r="B454" s="3"/>
      <c r="C454" s="3"/>
      <c r="E454" s="3"/>
      <c r="F454" s="3"/>
    </row>
    <row r="455" spans="1:6">
      <c r="A455" s="3"/>
      <c r="B455" s="3"/>
      <c r="C455" s="3"/>
      <c r="E455" s="3"/>
      <c r="F455" s="3"/>
    </row>
    <row r="456" spans="1:6">
      <c r="A456" s="3"/>
      <c r="B456" s="3"/>
      <c r="C456" s="3"/>
      <c r="E456" s="3"/>
      <c r="F456" s="3"/>
    </row>
    <row r="457" spans="1:6">
      <c r="A457" s="3"/>
      <c r="B457" s="3"/>
      <c r="C457" s="3"/>
      <c r="E457" s="3"/>
      <c r="F457" s="3"/>
    </row>
    <row r="458" spans="1:6">
      <c r="A458" s="3"/>
      <c r="B458" s="3"/>
      <c r="C458" s="3"/>
      <c r="E458" s="3"/>
      <c r="F458" s="3"/>
    </row>
    <row r="459" spans="1:6">
      <c r="A459" s="3"/>
      <c r="B459" s="3"/>
      <c r="C459" s="3"/>
      <c r="E459" s="3"/>
      <c r="F459" s="3"/>
    </row>
    <row r="460" spans="1:6">
      <c r="A460" s="3"/>
      <c r="B460" s="3"/>
      <c r="C460" s="3"/>
      <c r="E460" s="3"/>
      <c r="F460" s="3"/>
    </row>
    <row r="461" spans="1:6">
      <c r="A461" s="3"/>
      <c r="B461" s="3"/>
      <c r="C461" s="3"/>
      <c r="E461" s="3"/>
      <c r="F461" s="3"/>
    </row>
    <row r="462" spans="1:6">
      <c r="A462" s="3"/>
      <c r="B462" s="3"/>
      <c r="C462" s="3"/>
      <c r="E462" s="3"/>
      <c r="F462" s="3"/>
    </row>
    <row r="463" spans="1:6">
      <c r="A463" s="3"/>
      <c r="B463" s="3"/>
      <c r="C463" s="3"/>
      <c r="E463" s="3"/>
      <c r="F463" s="3"/>
    </row>
    <row r="464" spans="1:6">
      <c r="A464" s="3"/>
      <c r="B464" s="3"/>
      <c r="C464" s="3"/>
      <c r="E464" s="3"/>
      <c r="F464" s="3"/>
    </row>
    <row r="465" spans="1:6">
      <c r="A465" s="3"/>
      <c r="B465" s="3"/>
      <c r="C465" s="3"/>
      <c r="E465" s="3"/>
      <c r="F465" s="3"/>
    </row>
    <row r="466" spans="1:6">
      <c r="A466" s="3"/>
      <c r="B466" s="3"/>
      <c r="C466" s="3"/>
      <c r="E466" s="3"/>
      <c r="F466" s="3"/>
    </row>
    <row r="467" spans="1:6">
      <c r="A467" s="3"/>
      <c r="B467" s="3"/>
      <c r="C467" s="3"/>
      <c r="E467" s="3"/>
      <c r="F467" s="3"/>
    </row>
    <row r="468" spans="1:6">
      <c r="A468" s="3"/>
      <c r="B468" s="3"/>
      <c r="C468" s="3"/>
      <c r="E468" s="3"/>
      <c r="F468" s="3"/>
    </row>
    <row r="469" spans="1:6">
      <c r="A469" s="3"/>
      <c r="B469" s="3"/>
      <c r="C469" s="3"/>
      <c r="E469" s="3"/>
      <c r="F469" s="3"/>
    </row>
    <row r="470" spans="1:6">
      <c r="A470" s="3"/>
      <c r="B470" s="3"/>
      <c r="C470" s="3"/>
      <c r="E470" s="3"/>
      <c r="F470" s="3"/>
    </row>
    <row r="471" spans="1:6">
      <c r="A471" s="3"/>
      <c r="B471" s="3"/>
      <c r="C471" s="3"/>
      <c r="E471" s="3"/>
      <c r="F471" s="3"/>
    </row>
    <row r="472" spans="1:6">
      <c r="A472" s="3"/>
      <c r="B472" s="3"/>
      <c r="C472" s="3"/>
      <c r="E472" s="3"/>
      <c r="F472" s="3"/>
    </row>
    <row r="473" spans="1:6">
      <c r="A473" s="3"/>
      <c r="B473" s="3"/>
      <c r="C473" s="3"/>
      <c r="E473" s="3"/>
      <c r="F473" s="3"/>
    </row>
    <row r="474" spans="1:6">
      <c r="A474" s="3"/>
      <c r="B474" s="3"/>
      <c r="C474" s="3"/>
      <c r="E474" s="3"/>
      <c r="F474" s="3"/>
    </row>
    <row r="475" spans="1:6">
      <c r="A475" s="3"/>
      <c r="B475" s="3"/>
      <c r="C475" s="3"/>
      <c r="E475" s="3"/>
      <c r="F475" s="3"/>
    </row>
    <row r="476" spans="1:6">
      <c r="A476" s="3"/>
      <c r="B476" s="3"/>
      <c r="C476" s="3"/>
      <c r="E476" s="3"/>
      <c r="F476" s="3"/>
    </row>
    <row r="477" spans="1:6">
      <c r="A477" s="3"/>
      <c r="B477" s="3"/>
      <c r="C477" s="3"/>
      <c r="E477" s="3"/>
      <c r="F477" s="3"/>
    </row>
    <row r="478" spans="1:6">
      <c r="A478" s="3"/>
      <c r="B478" s="3"/>
      <c r="C478" s="3"/>
      <c r="E478" s="3"/>
      <c r="F478" s="3"/>
    </row>
    <row r="479" spans="1:6">
      <c r="A479" s="3"/>
      <c r="B479" s="3"/>
      <c r="C479" s="3"/>
      <c r="E479" s="3"/>
      <c r="F479" s="3"/>
    </row>
    <row r="480" spans="1:6">
      <c r="A480" s="3"/>
      <c r="B480" s="3"/>
      <c r="C480" s="3"/>
      <c r="E480" s="3"/>
      <c r="F480" s="3"/>
    </row>
    <row r="481" spans="1:6">
      <c r="A481" s="3"/>
      <c r="B481" s="3"/>
      <c r="C481" s="3"/>
      <c r="E481" s="3"/>
      <c r="F481" s="3"/>
    </row>
    <row r="482" spans="1:6">
      <c r="A482" s="3"/>
      <c r="B482" s="3"/>
      <c r="C482" s="3"/>
      <c r="E482" s="3"/>
      <c r="F482" s="3"/>
    </row>
    <row r="483" spans="1:6">
      <c r="A483" s="3"/>
      <c r="B483" s="3"/>
      <c r="C483" s="3"/>
      <c r="E483" s="3"/>
      <c r="F483" s="3"/>
    </row>
    <row r="484" spans="1:6">
      <c r="A484" s="3"/>
      <c r="B484" s="3"/>
      <c r="C484" s="3"/>
      <c r="E484" s="3"/>
      <c r="F484" s="3"/>
    </row>
    <row r="485" spans="1:6">
      <c r="A485" s="3"/>
      <c r="B485" s="3"/>
      <c r="C485" s="3"/>
      <c r="E485" s="3"/>
      <c r="F485" s="3"/>
    </row>
    <row r="486" spans="1:6">
      <c r="A486" s="3"/>
      <c r="B486" s="3"/>
      <c r="C486" s="3"/>
      <c r="E486" s="3"/>
      <c r="F486" s="3"/>
    </row>
    <row r="487" spans="1:6">
      <c r="A487" s="3"/>
      <c r="B487" s="3"/>
      <c r="C487" s="3"/>
      <c r="E487" s="3"/>
      <c r="F487" s="3"/>
    </row>
    <row r="488" spans="1:6">
      <c r="A488" s="3"/>
      <c r="B488" s="3"/>
      <c r="C488" s="3"/>
      <c r="E488" s="3"/>
      <c r="F488" s="3"/>
    </row>
    <row r="489" spans="1:6">
      <c r="A489" s="3"/>
      <c r="B489" s="3"/>
      <c r="C489" s="3"/>
      <c r="E489" s="3"/>
      <c r="F489" s="3"/>
    </row>
    <row r="490" spans="1:6">
      <c r="A490" s="3"/>
      <c r="B490" s="3"/>
      <c r="C490" s="3"/>
      <c r="E490" s="3"/>
      <c r="F490" s="3"/>
    </row>
    <row r="491" spans="1:6">
      <c r="A491" s="3"/>
      <c r="B491" s="3"/>
      <c r="C491" s="3"/>
      <c r="E491" s="3"/>
      <c r="F491" s="3"/>
    </row>
    <row r="492" spans="1:6">
      <c r="A492" s="3"/>
      <c r="B492" s="3"/>
      <c r="C492" s="3"/>
      <c r="E492" s="3"/>
      <c r="F492" s="3"/>
    </row>
    <row r="493" spans="1:6">
      <c r="A493" s="3"/>
      <c r="B493" s="3"/>
      <c r="C493" s="3"/>
      <c r="E493" s="3"/>
      <c r="F493" s="3"/>
    </row>
    <row r="494" spans="1:6">
      <c r="A494" s="3"/>
      <c r="B494" s="3"/>
      <c r="C494" s="3"/>
      <c r="E494" s="3"/>
      <c r="F494" s="3"/>
    </row>
    <row r="495" spans="1:6">
      <c r="A495" s="3"/>
      <c r="B495" s="3"/>
      <c r="C495" s="3"/>
      <c r="E495" s="3"/>
      <c r="F495" s="3"/>
    </row>
    <row r="496" spans="1:6">
      <c r="A496" s="3"/>
      <c r="B496" s="3"/>
      <c r="C496" s="3"/>
      <c r="E496" s="3"/>
      <c r="F496" s="3"/>
    </row>
    <row r="497" spans="1:6">
      <c r="A497" s="3"/>
      <c r="B497" s="3"/>
      <c r="C497" s="3"/>
      <c r="E497" s="3"/>
      <c r="F497" s="3"/>
    </row>
    <row r="498" spans="1:6">
      <c r="A498" s="3"/>
      <c r="B498" s="3"/>
      <c r="C498" s="3"/>
      <c r="E498" s="3"/>
      <c r="F498" s="3"/>
    </row>
    <row r="499" spans="1:6">
      <c r="A499" s="3"/>
      <c r="B499" s="3"/>
      <c r="C499" s="3"/>
      <c r="E499" s="3"/>
      <c r="F499" s="3"/>
    </row>
    <row r="500" spans="1:6">
      <c r="A500" s="3"/>
      <c r="B500" s="3"/>
      <c r="C500" s="3"/>
      <c r="E500" s="3"/>
      <c r="F500" s="3"/>
    </row>
    <row r="501" spans="1:6">
      <c r="A501" s="3"/>
      <c r="B501" s="3"/>
      <c r="C501" s="3"/>
      <c r="E501" s="3"/>
      <c r="F501" s="3"/>
    </row>
    <row r="502" spans="1:6">
      <c r="A502" s="3"/>
      <c r="B502" s="3"/>
      <c r="C502" s="3"/>
      <c r="E502" s="3"/>
      <c r="F502" s="3"/>
    </row>
    <row r="503" spans="1:6">
      <c r="A503" s="3"/>
      <c r="B503" s="3"/>
      <c r="C503" s="3"/>
      <c r="E503" s="3"/>
      <c r="F503" s="3"/>
    </row>
    <row r="504" spans="1:6">
      <c r="A504" s="3"/>
      <c r="B504" s="3"/>
      <c r="C504" s="3"/>
      <c r="E504" s="3"/>
      <c r="F504" s="3"/>
    </row>
    <row r="505" spans="1:6">
      <c r="A505" s="3"/>
      <c r="B505" s="3"/>
      <c r="C505" s="3"/>
      <c r="E505" s="3"/>
      <c r="F505" s="3"/>
    </row>
    <row r="506" spans="1:6">
      <c r="A506" s="3"/>
      <c r="B506" s="3"/>
      <c r="C506" s="3"/>
      <c r="E506" s="3"/>
      <c r="F506" s="3"/>
    </row>
    <row r="507" spans="1:6">
      <c r="A507" s="3"/>
      <c r="B507" s="3"/>
      <c r="C507" s="3"/>
      <c r="E507" s="3"/>
      <c r="F507" s="3"/>
    </row>
    <row r="508" spans="1:6">
      <c r="A508" s="3"/>
      <c r="B508" s="3"/>
      <c r="C508" s="3"/>
      <c r="E508" s="3"/>
      <c r="F508" s="3"/>
    </row>
    <row r="509" spans="1:6">
      <c r="A509" s="3"/>
      <c r="B509" s="3"/>
      <c r="C509" s="3"/>
      <c r="E509" s="3"/>
      <c r="F509" s="3"/>
    </row>
    <row r="510" spans="1:6">
      <c r="A510" s="3"/>
      <c r="B510" s="3"/>
      <c r="C510" s="3"/>
      <c r="E510" s="3"/>
      <c r="F510" s="3"/>
    </row>
    <row r="511" spans="1:6">
      <c r="A511" s="3"/>
      <c r="B511" s="3"/>
      <c r="C511" s="3"/>
      <c r="E511" s="3"/>
      <c r="F511" s="3"/>
    </row>
    <row r="512" spans="1:6">
      <c r="A512" s="3"/>
      <c r="B512" s="3"/>
      <c r="C512" s="3"/>
      <c r="E512" s="3"/>
      <c r="F512" s="3"/>
    </row>
    <row r="513" spans="1:6">
      <c r="A513" s="3"/>
      <c r="B513" s="3"/>
      <c r="C513" s="3"/>
      <c r="E513" s="3"/>
      <c r="F513" s="3"/>
    </row>
    <row r="514" spans="1:6">
      <c r="A514" s="3"/>
      <c r="B514" s="3"/>
      <c r="C514" s="3"/>
      <c r="E514" s="3"/>
      <c r="F514" s="3"/>
    </row>
    <row r="515" spans="1:6">
      <c r="A515" s="3"/>
      <c r="B515" s="3"/>
      <c r="C515" s="3"/>
      <c r="E515" s="3"/>
      <c r="F515" s="3"/>
    </row>
    <row r="516" spans="1:6">
      <c r="A516" s="3"/>
      <c r="B516" s="3"/>
      <c r="C516" s="3"/>
      <c r="E516" s="3"/>
      <c r="F516" s="3"/>
    </row>
    <row r="517" spans="1:6">
      <c r="A517" s="3"/>
      <c r="B517" s="3"/>
      <c r="C517" s="3"/>
      <c r="E517" s="3"/>
      <c r="F517" s="3"/>
    </row>
    <row r="518" spans="1:6">
      <c r="A518" s="3"/>
      <c r="B518" s="3"/>
      <c r="C518" s="3"/>
      <c r="E518" s="3"/>
      <c r="F518" s="3"/>
    </row>
    <row r="519" spans="1:6">
      <c r="A519" s="3"/>
      <c r="B519" s="3"/>
      <c r="C519" s="3"/>
      <c r="E519" s="3"/>
      <c r="F519" s="3"/>
    </row>
    <row r="520" spans="1:6">
      <c r="A520" s="3"/>
      <c r="B520" s="3"/>
      <c r="C520" s="3"/>
      <c r="E520" s="3"/>
      <c r="F520" s="3"/>
    </row>
    <row r="521" spans="1:6">
      <c r="A521" s="3"/>
      <c r="B521" s="3"/>
      <c r="C521" s="3"/>
      <c r="E521" s="3"/>
      <c r="F521" s="3"/>
    </row>
    <row r="522" spans="1:6">
      <c r="A522" s="3"/>
      <c r="B522" s="3"/>
      <c r="C522" s="3"/>
      <c r="E522" s="3"/>
      <c r="F522" s="3"/>
    </row>
    <row r="523" spans="1:6">
      <c r="A523" s="3"/>
      <c r="B523" s="3"/>
      <c r="C523" s="3"/>
      <c r="E523" s="3"/>
      <c r="F523" s="3"/>
    </row>
    <row r="524" spans="1:6">
      <c r="A524" s="3"/>
      <c r="B524" s="3"/>
      <c r="C524" s="3"/>
      <c r="E524" s="3"/>
      <c r="F524" s="3"/>
    </row>
    <row r="525" spans="1:6">
      <c r="A525" s="3"/>
      <c r="B525" s="3"/>
      <c r="C525" s="3"/>
      <c r="E525" s="3"/>
      <c r="F525" s="3"/>
    </row>
    <row r="526" spans="1:6">
      <c r="A526" s="3"/>
      <c r="B526" s="3"/>
      <c r="C526" s="3"/>
      <c r="E526" s="3"/>
      <c r="F526" s="3"/>
    </row>
    <row r="527" spans="1:6">
      <c r="A527" s="3"/>
      <c r="B527" s="3"/>
      <c r="C527" s="3"/>
      <c r="E527" s="3"/>
      <c r="F527" s="3"/>
    </row>
    <row r="528" spans="1:6">
      <c r="A528" s="3"/>
      <c r="B528" s="3"/>
      <c r="C528" s="3"/>
      <c r="E528" s="3"/>
      <c r="F528" s="3"/>
    </row>
    <row r="529" spans="1:6">
      <c r="A529" s="3"/>
      <c r="B529" s="3"/>
      <c r="C529" s="3"/>
      <c r="E529" s="3"/>
      <c r="F529" s="3"/>
    </row>
    <row r="530" spans="1:6">
      <c r="A530" s="3"/>
      <c r="B530" s="3"/>
      <c r="C530" s="3"/>
      <c r="E530" s="3"/>
      <c r="F530" s="3"/>
    </row>
    <row r="531" spans="1:6">
      <c r="A531" s="3"/>
      <c r="B531" s="3"/>
      <c r="C531" s="3"/>
      <c r="E531" s="3"/>
      <c r="F531" s="3"/>
    </row>
    <row r="532" spans="1:6">
      <c r="A532" s="3"/>
      <c r="B532" s="3"/>
      <c r="C532" s="3"/>
      <c r="E532" s="3"/>
      <c r="F532" s="3"/>
    </row>
    <row r="533" spans="1:6">
      <c r="A533" s="3"/>
      <c r="B533" s="3"/>
      <c r="C533" s="3"/>
      <c r="E533" s="3"/>
      <c r="F533" s="3"/>
    </row>
    <row r="534" spans="1:6">
      <c r="A534" s="3"/>
      <c r="B534" s="3"/>
      <c r="C534" s="3"/>
      <c r="E534" s="3"/>
      <c r="F534" s="3"/>
    </row>
    <row r="535" spans="1:6">
      <c r="A535" s="3"/>
      <c r="B535" s="3"/>
      <c r="C535" s="3"/>
      <c r="E535" s="3"/>
      <c r="F535" s="3"/>
    </row>
    <row r="536" spans="1:6">
      <c r="A536" s="3"/>
      <c r="B536" s="3"/>
      <c r="C536" s="3"/>
      <c r="E536" s="3"/>
      <c r="F536" s="3"/>
    </row>
    <row r="537" spans="1:6">
      <c r="A537" s="3"/>
      <c r="B537" s="3"/>
      <c r="C537" s="3"/>
      <c r="E537" s="3"/>
      <c r="F537" s="3"/>
    </row>
    <row r="538" spans="1:6">
      <c r="A538" s="3"/>
      <c r="B538" s="3"/>
      <c r="C538" s="3"/>
      <c r="E538" s="3"/>
      <c r="F538" s="3"/>
    </row>
    <row r="539" spans="1:6">
      <c r="A539" s="3"/>
      <c r="B539" s="3"/>
      <c r="C539" s="3"/>
      <c r="E539" s="3"/>
      <c r="F539" s="3"/>
    </row>
    <row r="540" spans="1:6">
      <c r="A540" s="3"/>
      <c r="B540" s="3"/>
      <c r="C540" s="3"/>
      <c r="E540" s="3"/>
      <c r="F540" s="3"/>
    </row>
    <row r="541" spans="1:6">
      <c r="A541" s="3"/>
      <c r="B541" s="3"/>
      <c r="C541" s="3"/>
      <c r="E541" s="3"/>
      <c r="F541" s="3"/>
    </row>
    <row r="542" spans="1:6">
      <c r="A542" s="3"/>
      <c r="B542" s="3"/>
      <c r="C542" s="3"/>
      <c r="E542" s="3"/>
      <c r="F542" s="3"/>
    </row>
    <row r="543" spans="1:6">
      <c r="A543" s="3"/>
      <c r="B543" s="3"/>
      <c r="C543" s="3"/>
      <c r="E543" s="3"/>
      <c r="F543" s="3"/>
    </row>
    <row r="544" spans="1:6">
      <c r="A544" s="3"/>
      <c r="B544" s="3"/>
      <c r="C544" s="3"/>
      <c r="E544" s="3"/>
      <c r="F544" s="3"/>
    </row>
    <row r="545" spans="1:6">
      <c r="A545" s="3"/>
      <c r="B545" s="3"/>
      <c r="C545" s="3"/>
      <c r="E545" s="3"/>
      <c r="F545" s="3"/>
    </row>
    <row r="546" spans="1:6">
      <c r="A546" s="3"/>
      <c r="B546" s="3"/>
      <c r="C546" s="3"/>
      <c r="E546" s="3"/>
      <c r="F546" s="3"/>
    </row>
    <row r="547" spans="1:6">
      <c r="A547" s="3"/>
      <c r="B547" s="3"/>
      <c r="C547" s="3"/>
      <c r="E547" s="3"/>
      <c r="F547" s="3"/>
    </row>
    <row r="548" spans="1:6">
      <c r="A548" s="3"/>
      <c r="B548" s="3"/>
      <c r="C548" s="3"/>
      <c r="E548" s="3"/>
      <c r="F548" s="3"/>
    </row>
    <row r="549" spans="1:6">
      <c r="A549" s="3"/>
      <c r="B549" s="3"/>
      <c r="C549" s="3"/>
      <c r="E549" s="3"/>
      <c r="F549" s="3"/>
    </row>
    <row r="550" spans="1:6">
      <c r="A550" s="3"/>
      <c r="B550" s="3"/>
      <c r="C550" s="3"/>
      <c r="E550" s="3"/>
      <c r="F550" s="3"/>
    </row>
    <row r="551" spans="1:6">
      <c r="A551" s="3"/>
      <c r="B551" s="3"/>
      <c r="C551" s="3"/>
      <c r="E551" s="3"/>
      <c r="F551" s="3"/>
    </row>
    <row r="552" spans="1:6">
      <c r="A552" s="3"/>
      <c r="B552" s="3"/>
      <c r="C552" s="3"/>
      <c r="E552" s="3"/>
      <c r="F552" s="3"/>
    </row>
    <row r="553" spans="1:6">
      <c r="A553" s="3"/>
      <c r="B553" s="3"/>
      <c r="C553" s="3"/>
      <c r="E553" s="3"/>
      <c r="F553" s="3"/>
    </row>
    <row r="554" spans="1:6">
      <c r="A554" s="3"/>
      <c r="B554" s="3"/>
      <c r="C554" s="3"/>
      <c r="E554" s="3"/>
      <c r="F554" s="3"/>
    </row>
    <row r="555" spans="1:6">
      <c r="A555" s="3"/>
      <c r="B555" s="3"/>
      <c r="C555" s="3"/>
      <c r="E555" s="3"/>
      <c r="F555" s="3"/>
    </row>
    <row r="556" spans="1:6">
      <c r="A556" s="3"/>
      <c r="B556" s="3"/>
      <c r="C556" s="3"/>
      <c r="E556" s="3"/>
      <c r="F556" s="3"/>
    </row>
    <row r="557" spans="1:6">
      <c r="A557" s="3"/>
      <c r="B557" s="3"/>
      <c r="C557" s="3"/>
      <c r="E557" s="3"/>
      <c r="F557" s="3"/>
    </row>
    <row r="558" spans="1:6">
      <c r="A558" s="3"/>
      <c r="B558" s="3"/>
      <c r="C558" s="3"/>
      <c r="E558" s="3"/>
      <c r="F558" s="3"/>
    </row>
    <row r="559" spans="1:6">
      <c r="A559" s="3"/>
      <c r="B559" s="3"/>
      <c r="C559" s="3"/>
      <c r="E559" s="3"/>
      <c r="F559" s="3"/>
    </row>
    <row r="560" spans="1:6">
      <c r="A560" s="3"/>
      <c r="B560" s="3"/>
      <c r="C560" s="3"/>
      <c r="E560" s="3"/>
      <c r="F560" s="3"/>
    </row>
    <row r="561" spans="1:6">
      <c r="A561" s="3"/>
      <c r="B561" s="3"/>
      <c r="C561" s="3"/>
      <c r="E561" s="3"/>
      <c r="F561" s="3"/>
    </row>
    <row r="562" spans="1:6">
      <c r="A562" s="3"/>
      <c r="B562" s="3"/>
      <c r="C562" s="3"/>
      <c r="E562" s="3"/>
      <c r="F562" s="3"/>
    </row>
    <row r="563" spans="1:6">
      <c r="A563" s="3"/>
      <c r="B563" s="3"/>
      <c r="C563" s="3"/>
      <c r="E563" s="3"/>
      <c r="F563" s="3"/>
    </row>
    <row r="564" spans="1:6">
      <c r="A564" s="3"/>
      <c r="B564" s="3"/>
      <c r="C564" s="3"/>
      <c r="E564" s="3"/>
      <c r="F564" s="3"/>
    </row>
    <row r="565" spans="1:6">
      <c r="A565" s="3"/>
      <c r="B565" s="3"/>
      <c r="C565" s="3"/>
      <c r="E565" s="3"/>
      <c r="F565" s="3"/>
    </row>
    <row r="566" spans="1:6">
      <c r="A566" s="3"/>
      <c r="B566" s="3"/>
      <c r="C566" s="3"/>
      <c r="E566" s="3"/>
      <c r="F566" s="3"/>
    </row>
    <row r="567" spans="1:6">
      <c r="A567" s="3"/>
      <c r="B567" s="3"/>
      <c r="C567" s="3"/>
      <c r="E567" s="3"/>
      <c r="F567" s="3"/>
    </row>
    <row r="568" spans="1:6">
      <c r="A568" s="3"/>
      <c r="B568" s="3"/>
      <c r="C568" s="3"/>
      <c r="E568" s="3"/>
      <c r="F568" s="3"/>
    </row>
    <row r="569" spans="1:6">
      <c r="A569" s="3"/>
      <c r="B569" s="3"/>
      <c r="C569" s="3"/>
      <c r="E569" s="3"/>
      <c r="F569" s="3"/>
    </row>
    <row r="570" spans="1:6">
      <c r="A570" s="3"/>
      <c r="B570" s="3"/>
      <c r="C570" s="3"/>
      <c r="E570" s="3"/>
      <c r="F570" s="3"/>
    </row>
    <row r="571" spans="1:6">
      <c r="A571" s="3"/>
      <c r="B571" s="3"/>
      <c r="C571" s="3"/>
      <c r="E571" s="3"/>
      <c r="F571" s="3"/>
    </row>
    <row r="572" spans="1:6">
      <c r="A572" s="3"/>
      <c r="B572" s="3"/>
      <c r="C572" s="3"/>
      <c r="E572" s="3"/>
      <c r="F572" s="3"/>
    </row>
    <row r="573" spans="1:6">
      <c r="A573" s="3"/>
      <c r="B573" s="3"/>
      <c r="C573" s="3"/>
      <c r="E573" s="3"/>
      <c r="F573" s="3"/>
    </row>
    <row r="574" spans="1:6">
      <c r="A574" s="3"/>
      <c r="B574" s="3"/>
      <c r="C574" s="3"/>
      <c r="E574" s="3"/>
      <c r="F574" s="3"/>
    </row>
    <row r="575" spans="1:6">
      <c r="A575" s="3"/>
      <c r="B575" s="3"/>
      <c r="C575" s="3"/>
      <c r="E575" s="3"/>
      <c r="F575" s="3"/>
    </row>
    <row r="576" spans="1:6">
      <c r="A576" s="3"/>
      <c r="B576" s="3"/>
      <c r="C576" s="3"/>
      <c r="E576" s="3"/>
      <c r="F576" s="3"/>
    </row>
    <row r="577" spans="1:6">
      <c r="A577" s="3"/>
      <c r="B577" s="3"/>
      <c r="C577" s="3"/>
      <c r="E577" s="3"/>
      <c r="F577" s="3"/>
    </row>
    <row r="578" spans="1:6">
      <c r="A578" s="3"/>
      <c r="B578" s="3"/>
      <c r="C578" s="3"/>
      <c r="E578" s="3"/>
      <c r="F578" s="3"/>
    </row>
    <row r="579" spans="1:6">
      <c r="A579" s="3"/>
      <c r="B579" s="3"/>
      <c r="C579" s="3"/>
      <c r="E579" s="3"/>
      <c r="F579" s="3"/>
    </row>
    <row r="580" spans="1:6">
      <c r="A580" s="3"/>
      <c r="B580" s="3"/>
      <c r="C580" s="3"/>
      <c r="E580" s="3"/>
      <c r="F580" s="3"/>
    </row>
    <row r="581" spans="1:6">
      <c r="A581" s="3"/>
      <c r="B581" s="3"/>
      <c r="C581" s="3"/>
      <c r="E581" s="3"/>
      <c r="F581" s="3"/>
    </row>
    <row r="582" spans="1:6">
      <c r="A582" s="3"/>
      <c r="B582" s="3"/>
      <c r="C582" s="3"/>
      <c r="E582" s="3"/>
      <c r="F582" s="3"/>
    </row>
    <row r="583" spans="1:6">
      <c r="A583" s="3"/>
      <c r="B583" s="3"/>
      <c r="C583" s="3"/>
      <c r="E583" s="3"/>
      <c r="F583" s="3"/>
    </row>
    <row r="584" spans="1:6">
      <c r="A584" s="3"/>
      <c r="B584" s="3"/>
      <c r="C584" s="3"/>
      <c r="E584" s="3"/>
      <c r="F584" s="3"/>
    </row>
    <row r="585" spans="1:6">
      <c r="A585" s="3"/>
      <c r="B585" s="3"/>
      <c r="C585" s="3"/>
      <c r="E585" s="3"/>
      <c r="F585" s="3"/>
    </row>
    <row r="586" spans="1:6">
      <c r="A586" s="3"/>
      <c r="B586" s="3"/>
      <c r="C586" s="3"/>
      <c r="E586" s="3"/>
      <c r="F586" s="3"/>
    </row>
    <row r="587" spans="1:6">
      <c r="A587" s="3"/>
      <c r="B587" s="3"/>
      <c r="C587" s="3"/>
      <c r="E587" s="3"/>
      <c r="F587" s="3"/>
    </row>
    <row r="588" spans="1:6">
      <c r="A588" s="3"/>
      <c r="B588" s="3"/>
      <c r="C588" s="3"/>
      <c r="E588" s="3"/>
      <c r="F588" s="3"/>
    </row>
    <row r="589" spans="1:6">
      <c r="A589" s="3"/>
      <c r="B589" s="3"/>
      <c r="C589" s="3"/>
      <c r="E589" s="3"/>
      <c r="F589" s="3"/>
    </row>
    <row r="590" spans="1:6">
      <c r="A590" s="3"/>
      <c r="B590" s="3"/>
      <c r="C590" s="3"/>
      <c r="E590" s="3"/>
      <c r="F590" s="3"/>
    </row>
    <row r="591" spans="1:6">
      <c r="A591" s="3"/>
      <c r="B591" s="3"/>
      <c r="C591" s="3"/>
      <c r="E591" s="3"/>
      <c r="F591" s="3"/>
    </row>
    <row r="592" spans="1:6">
      <c r="A592" s="3"/>
      <c r="B592" s="3"/>
      <c r="C592" s="3"/>
      <c r="E592" s="3"/>
      <c r="F592" s="3"/>
    </row>
    <row r="593" spans="1:6">
      <c r="A593" s="3"/>
      <c r="B593" s="3"/>
      <c r="C593" s="3"/>
      <c r="E593" s="3"/>
      <c r="F593" s="3"/>
    </row>
    <row r="594" spans="1:6">
      <c r="A594" s="3"/>
      <c r="B594" s="3"/>
      <c r="C594" s="3"/>
      <c r="E594" s="3"/>
      <c r="F594" s="3"/>
    </row>
    <row r="595" spans="1:6">
      <c r="A595" s="3"/>
      <c r="B595" s="3"/>
      <c r="C595" s="3"/>
      <c r="E595" s="3"/>
      <c r="F595" s="3"/>
    </row>
    <row r="596" spans="1:6">
      <c r="A596" s="3"/>
      <c r="B596" s="3"/>
      <c r="C596" s="3"/>
      <c r="E596" s="3"/>
      <c r="F596" s="3"/>
    </row>
    <row r="597" spans="1:6">
      <c r="A597" s="3"/>
      <c r="B597" s="3"/>
      <c r="C597" s="3"/>
      <c r="E597" s="3"/>
      <c r="F597" s="3"/>
    </row>
    <row r="598" spans="1:6">
      <c r="A598" s="3"/>
      <c r="B598" s="3"/>
      <c r="C598" s="3"/>
      <c r="E598" s="3"/>
      <c r="F598" s="3"/>
    </row>
    <row r="599" spans="1:6">
      <c r="A599" s="3"/>
      <c r="B599" s="3"/>
      <c r="C599" s="3"/>
      <c r="E599" s="3"/>
      <c r="F599" s="3"/>
    </row>
    <row r="600" spans="1:6">
      <c r="A600" s="3"/>
      <c r="B600" s="3"/>
      <c r="C600" s="3"/>
      <c r="E600" s="3"/>
      <c r="F600" s="3"/>
    </row>
    <row r="601" spans="1:6">
      <c r="A601" s="3"/>
      <c r="B601" s="3"/>
      <c r="C601" s="3"/>
      <c r="E601" s="3"/>
      <c r="F601" s="3"/>
    </row>
    <row r="602" spans="1:6">
      <c r="A602" s="3"/>
      <c r="B602" s="3"/>
      <c r="C602" s="3"/>
      <c r="E602" s="3"/>
      <c r="F602" s="3"/>
    </row>
    <row r="603" spans="1:6">
      <c r="A603" s="3"/>
      <c r="B603" s="3"/>
      <c r="C603" s="3"/>
      <c r="E603" s="3"/>
      <c r="F603" s="3"/>
    </row>
    <row r="604" spans="1:6">
      <c r="A604" s="3"/>
      <c r="B604" s="3"/>
      <c r="C604" s="3"/>
      <c r="E604" s="3"/>
      <c r="F604" s="3"/>
    </row>
    <row r="605" spans="1:6">
      <c r="A605" s="3"/>
      <c r="B605" s="3"/>
      <c r="C605" s="3"/>
      <c r="E605" s="3"/>
      <c r="F605" s="3"/>
    </row>
    <row r="606" spans="1:6">
      <c r="A606" s="3"/>
      <c r="B606" s="3"/>
      <c r="C606" s="3"/>
      <c r="E606" s="3"/>
      <c r="F606" s="3"/>
    </row>
    <row r="607" spans="1:6">
      <c r="A607" s="3"/>
      <c r="B607" s="3"/>
      <c r="C607" s="3"/>
      <c r="E607" s="3"/>
      <c r="F607" s="3"/>
    </row>
    <row r="608" spans="1:6">
      <c r="A608" s="3"/>
      <c r="B608" s="3"/>
      <c r="C608" s="3"/>
      <c r="E608" s="3"/>
      <c r="F608" s="3"/>
    </row>
    <row r="609" spans="1:6">
      <c r="A609" s="3"/>
      <c r="B609" s="3"/>
      <c r="C609" s="3"/>
      <c r="E609" s="3"/>
      <c r="F609" s="3"/>
    </row>
    <row r="610" spans="1:6">
      <c r="A610" s="3"/>
      <c r="B610" s="3"/>
      <c r="C610" s="3"/>
      <c r="E610" s="3"/>
      <c r="F610" s="3"/>
    </row>
    <row r="611" spans="1:6">
      <c r="A611" s="3"/>
      <c r="B611" s="3"/>
      <c r="C611" s="3"/>
      <c r="E611" s="3"/>
      <c r="F611" s="3"/>
    </row>
    <row r="612" spans="1:6">
      <c r="A612" s="3"/>
      <c r="B612" s="3"/>
      <c r="C612" s="3"/>
      <c r="E612" s="3"/>
      <c r="F612" s="3"/>
    </row>
    <row r="613" spans="1:6">
      <c r="A613" s="3"/>
      <c r="B613" s="3"/>
      <c r="C613" s="3"/>
      <c r="E613" s="3"/>
      <c r="F613" s="3"/>
    </row>
    <row r="614" spans="1:6">
      <c r="A614" s="3"/>
      <c r="B614" s="3"/>
      <c r="C614" s="3"/>
      <c r="E614" s="3"/>
      <c r="F614" s="3"/>
    </row>
    <row r="615" spans="1:6">
      <c r="A615" s="3"/>
      <c r="B615" s="3"/>
      <c r="C615" s="3"/>
      <c r="E615" s="3"/>
      <c r="F615" s="3"/>
    </row>
    <row r="616" spans="1:6">
      <c r="A616" s="3"/>
      <c r="B616" s="3"/>
      <c r="C616" s="3"/>
      <c r="E616" s="3"/>
      <c r="F616" s="3"/>
    </row>
    <row r="617" spans="1:6">
      <c r="A617" s="3"/>
      <c r="B617" s="3"/>
      <c r="C617" s="3"/>
      <c r="E617" s="3"/>
      <c r="F617" s="3"/>
    </row>
    <row r="618" spans="1:6">
      <c r="A618" s="3"/>
      <c r="B618" s="3"/>
      <c r="C618" s="3"/>
      <c r="E618" s="3"/>
      <c r="F618" s="3"/>
    </row>
    <row r="619" spans="1:6">
      <c r="A619" s="3"/>
      <c r="B619" s="3"/>
      <c r="C619" s="3"/>
      <c r="E619" s="3"/>
      <c r="F619" s="3"/>
    </row>
    <row r="620" spans="1:6">
      <c r="A620" s="3"/>
      <c r="B620" s="3"/>
      <c r="C620" s="3"/>
      <c r="E620" s="3"/>
      <c r="F620" s="3"/>
    </row>
    <row r="621" spans="1:6">
      <c r="A621" s="3"/>
      <c r="B621" s="3"/>
      <c r="C621" s="3"/>
      <c r="E621" s="3"/>
      <c r="F621" s="3"/>
    </row>
    <row r="622" spans="1:6">
      <c r="A622" s="3"/>
      <c r="B622" s="3"/>
      <c r="C622" s="3"/>
      <c r="E622" s="3"/>
      <c r="F622" s="3"/>
    </row>
    <row r="623" spans="1:6">
      <c r="A623" s="3"/>
      <c r="B623" s="3"/>
      <c r="C623" s="3"/>
      <c r="E623" s="3"/>
      <c r="F623" s="3"/>
    </row>
    <row r="624" spans="1:6">
      <c r="A624" s="3"/>
      <c r="B624" s="3"/>
      <c r="C624" s="3"/>
      <c r="E624" s="3"/>
      <c r="F624" s="3"/>
    </row>
    <row r="625" spans="1:6">
      <c r="A625" s="3"/>
      <c r="B625" s="3"/>
      <c r="C625" s="3"/>
      <c r="E625" s="3"/>
      <c r="F625" s="3"/>
    </row>
    <row r="626" spans="1:6">
      <c r="A626" s="3"/>
      <c r="B626" s="3"/>
      <c r="C626" s="3"/>
      <c r="E626" s="3"/>
      <c r="F626" s="3"/>
    </row>
    <row r="627" spans="1:6">
      <c r="A627" s="3"/>
      <c r="B627" s="3"/>
      <c r="C627" s="3"/>
      <c r="E627" s="3"/>
      <c r="F627" s="3"/>
    </row>
    <row r="628" spans="1:6">
      <c r="A628" s="3"/>
      <c r="B628" s="3"/>
      <c r="C628" s="3"/>
      <c r="E628" s="3"/>
      <c r="F628" s="3"/>
    </row>
    <row r="629" spans="1:6">
      <c r="A629" s="3"/>
      <c r="B629" s="3"/>
      <c r="C629" s="3"/>
      <c r="E629" s="3"/>
      <c r="F629" s="3"/>
    </row>
    <row r="630" spans="1:6">
      <c r="A630" s="3"/>
      <c r="B630" s="3"/>
      <c r="C630" s="3"/>
      <c r="E630" s="3"/>
      <c r="F630" s="3"/>
    </row>
    <row r="631" spans="1:6">
      <c r="A631" s="3"/>
      <c r="B631" s="3"/>
      <c r="C631" s="3"/>
      <c r="E631" s="3"/>
      <c r="F631" s="3"/>
    </row>
    <row r="632" spans="1:6">
      <c r="A632" s="3"/>
      <c r="B632" s="3"/>
      <c r="C632" s="3"/>
      <c r="E632" s="3"/>
      <c r="F632" s="3"/>
    </row>
    <row r="633" spans="1:6">
      <c r="A633" s="3"/>
      <c r="B633" s="3"/>
      <c r="C633" s="3"/>
      <c r="E633" s="3"/>
      <c r="F633" s="3"/>
    </row>
    <row r="634" spans="1:6">
      <c r="A634" s="3"/>
      <c r="B634" s="3"/>
      <c r="C634" s="3"/>
      <c r="E634" s="3"/>
      <c r="F634" s="3"/>
    </row>
    <row r="635" spans="1:6">
      <c r="A635" s="3"/>
      <c r="B635" s="3"/>
      <c r="C635" s="3"/>
      <c r="E635" s="3"/>
      <c r="F635" s="3"/>
    </row>
    <row r="636" spans="1:6">
      <c r="A636" s="3"/>
      <c r="B636" s="3"/>
      <c r="C636" s="3"/>
      <c r="E636" s="3"/>
      <c r="F636" s="3"/>
    </row>
    <row r="637" spans="1:6">
      <c r="A637" s="3"/>
      <c r="B637" s="3"/>
      <c r="C637" s="3"/>
      <c r="E637" s="3"/>
      <c r="F637" s="3"/>
    </row>
    <row r="638" spans="1:6">
      <c r="A638" s="3"/>
      <c r="B638" s="3"/>
      <c r="C638" s="3"/>
      <c r="E638" s="3"/>
      <c r="F638" s="3"/>
    </row>
    <row r="639" spans="1:6">
      <c r="A639" s="3"/>
      <c r="B639" s="3"/>
      <c r="C639" s="3"/>
      <c r="E639" s="3"/>
      <c r="F639" s="3"/>
    </row>
    <row r="640" spans="1:6">
      <c r="A640" s="3"/>
      <c r="B640" s="3"/>
      <c r="C640" s="3"/>
      <c r="E640" s="3"/>
      <c r="F640" s="3"/>
    </row>
    <row r="641" spans="1:6">
      <c r="A641" s="3"/>
      <c r="B641" s="3"/>
      <c r="C641" s="3"/>
      <c r="E641" s="3"/>
      <c r="F641" s="3"/>
    </row>
    <row r="642" spans="1:6">
      <c r="A642" s="3"/>
      <c r="B642" s="3"/>
      <c r="C642" s="3"/>
      <c r="E642" s="3"/>
      <c r="F642" s="3"/>
    </row>
    <row r="643" spans="1:6">
      <c r="A643" s="3"/>
      <c r="B643" s="3"/>
      <c r="C643" s="3"/>
      <c r="E643" s="3"/>
      <c r="F643" s="3"/>
    </row>
    <row r="644" spans="1:6">
      <c r="A644" s="3"/>
      <c r="B644" s="3"/>
      <c r="C644" s="3"/>
      <c r="E644" s="3"/>
      <c r="F644" s="3"/>
    </row>
    <row r="645" spans="1:6">
      <c r="A645" s="3"/>
      <c r="B645" s="3"/>
      <c r="C645" s="3"/>
      <c r="E645" s="3"/>
      <c r="F645" s="3"/>
    </row>
    <row r="646" spans="1:6">
      <c r="A646" s="3"/>
      <c r="B646" s="3"/>
      <c r="C646" s="3"/>
      <c r="E646" s="3"/>
      <c r="F646" s="3"/>
    </row>
    <row r="647" spans="1:6">
      <c r="A647" s="3"/>
      <c r="B647" s="3"/>
      <c r="C647" s="3"/>
      <c r="E647" s="3"/>
      <c r="F647" s="3"/>
    </row>
    <row r="648" spans="1:6">
      <c r="A648" s="3"/>
      <c r="B648" s="3"/>
      <c r="C648" s="3"/>
      <c r="E648" s="3"/>
      <c r="F648" s="3"/>
    </row>
    <row r="649" spans="1:6">
      <c r="A649" s="3"/>
      <c r="B649" s="3"/>
      <c r="C649" s="3"/>
      <c r="E649" s="3"/>
      <c r="F649" s="3"/>
    </row>
    <row r="650" spans="1:6">
      <c r="A650" s="3"/>
      <c r="B650" s="3"/>
      <c r="C650" s="3"/>
      <c r="E650" s="3"/>
      <c r="F650" s="3"/>
    </row>
    <row r="651" spans="1:6">
      <c r="A651" s="3"/>
      <c r="B651" s="3"/>
      <c r="C651" s="3"/>
      <c r="E651" s="3"/>
      <c r="F651" s="3"/>
    </row>
    <row r="652" spans="1:6">
      <c r="A652" s="3"/>
      <c r="B652" s="3"/>
      <c r="C652" s="3"/>
      <c r="E652" s="3"/>
      <c r="F652" s="3"/>
    </row>
    <row r="653" spans="1:6">
      <c r="A653" s="3"/>
      <c r="B653" s="3"/>
      <c r="C653" s="3"/>
      <c r="E653" s="3"/>
      <c r="F653" s="3"/>
    </row>
    <row r="654" spans="1:6">
      <c r="A654" s="3"/>
      <c r="B654" s="3"/>
      <c r="C654" s="3"/>
      <c r="E654" s="3"/>
      <c r="F654" s="3"/>
    </row>
    <row r="655" spans="1:6">
      <c r="A655" s="3"/>
      <c r="B655" s="3"/>
      <c r="C655" s="3"/>
      <c r="E655" s="3"/>
      <c r="F655" s="3"/>
    </row>
    <row r="656" spans="1:6">
      <c r="A656" s="3"/>
      <c r="B656" s="3"/>
      <c r="C656" s="3"/>
      <c r="E656" s="3"/>
      <c r="F656" s="3"/>
    </row>
    <row r="657" spans="1:6">
      <c r="A657" s="3"/>
      <c r="B657" s="3"/>
      <c r="C657" s="3"/>
      <c r="E657" s="3"/>
      <c r="F657" s="3"/>
    </row>
    <row r="658" spans="1:6">
      <c r="A658" s="3"/>
      <c r="B658" s="3"/>
      <c r="C658" s="3"/>
      <c r="E658" s="3"/>
      <c r="F658" s="3"/>
    </row>
    <row r="659" spans="1:6">
      <c r="A659" s="3"/>
      <c r="B659" s="3"/>
      <c r="C659" s="3"/>
      <c r="E659" s="3"/>
      <c r="F659" s="3"/>
    </row>
    <row r="660" spans="1:6">
      <c r="A660" s="3"/>
      <c r="B660" s="3"/>
      <c r="C660" s="3"/>
      <c r="E660" s="3"/>
      <c r="F660" s="3"/>
    </row>
    <row r="661" spans="1:6">
      <c r="A661" s="3"/>
      <c r="B661" s="3"/>
      <c r="C661" s="3"/>
      <c r="E661" s="3"/>
      <c r="F661" s="3"/>
    </row>
    <row r="662" spans="1:6">
      <c r="A662" s="3"/>
      <c r="B662" s="3"/>
      <c r="C662" s="3"/>
      <c r="E662" s="3"/>
      <c r="F662" s="3"/>
    </row>
    <row r="663" spans="1:6">
      <c r="A663" s="3"/>
      <c r="B663" s="3"/>
      <c r="C663" s="3"/>
      <c r="E663" s="3"/>
      <c r="F663" s="3"/>
    </row>
    <row r="664" spans="1:6">
      <c r="A664" s="3"/>
      <c r="B664" s="3"/>
      <c r="C664" s="3"/>
      <c r="E664" s="3"/>
      <c r="F664" s="3"/>
    </row>
    <row r="665" spans="1:6">
      <c r="A665" s="3"/>
      <c r="B665" s="3"/>
      <c r="C665" s="3"/>
      <c r="E665" s="3"/>
      <c r="F665" s="3"/>
    </row>
    <row r="666" spans="1:6">
      <c r="A666" s="3"/>
      <c r="B666" s="3"/>
      <c r="C666" s="3"/>
      <c r="E666" s="3"/>
      <c r="F666" s="3"/>
    </row>
    <row r="667" spans="1:6">
      <c r="A667" s="3"/>
      <c r="B667" s="3"/>
      <c r="C667" s="3"/>
      <c r="E667" s="3"/>
      <c r="F667" s="3"/>
    </row>
    <row r="668" spans="1:6">
      <c r="A668" s="3"/>
      <c r="B668" s="3"/>
      <c r="C668" s="3"/>
      <c r="E668" s="3"/>
      <c r="F668" s="3"/>
    </row>
    <row r="669" spans="1:6">
      <c r="A669" s="3"/>
      <c r="B669" s="3"/>
      <c r="C669" s="3"/>
      <c r="E669" s="3"/>
      <c r="F669" s="3"/>
    </row>
    <row r="670" spans="1:6">
      <c r="A670" s="3"/>
      <c r="B670" s="3"/>
      <c r="C670" s="3"/>
      <c r="E670" s="3"/>
      <c r="F670" s="3"/>
    </row>
    <row r="671" spans="1:6">
      <c r="A671" s="3"/>
      <c r="B671" s="3"/>
      <c r="C671" s="3"/>
      <c r="E671" s="3"/>
      <c r="F671" s="3"/>
    </row>
    <row r="672" spans="1:6">
      <c r="A672" s="3"/>
      <c r="B672" s="3"/>
      <c r="C672" s="3"/>
      <c r="E672" s="3"/>
      <c r="F672" s="3"/>
    </row>
    <row r="673" spans="1:6">
      <c r="A673" s="3"/>
      <c r="B673" s="3"/>
      <c r="C673" s="3"/>
      <c r="E673" s="3"/>
      <c r="F673" s="3"/>
    </row>
    <row r="674" spans="1:6">
      <c r="A674" s="3"/>
      <c r="B674" s="3"/>
      <c r="C674" s="3"/>
      <c r="E674" s="3"/>
      <c r="F674" s="3"/>
    </row>
    <row r="675" spans="1:6">
      <c r="A675" s="3"/>
      <c r="B675" s="3"/>
      <c r="C675" s="3"/>
      <c r="E675" s="3"/>
      <c r="F675" s="3"/>
    </row>
    <row r="676" spans="1:6">
      <c r="A676" s="3"/>
      <c r="B676" s="3"/>
      <c r="C676" s="3"/>
      <c r="E676" s="3"/>
      <c r="F676" s="3"/>
    </row>
    <row r="677" spans="1:6">
      <c r="A677" s="3"/>
      <c r="B677" s="3"/>
      <c r="C677" s="3"/>
      <c r="E677" s="3"/>
      <c r="F677" s="3"/>
    </row>
    <row r="678" spans="1:6">
      <c r="A678" s="3"/>
      <c r="B678" s="3"/>
      <c r="C678" s="3"/>
      <c r="E678" s="3"/>
      <c r="F678" s="3"/>
    </row>
    <row r="679" spans="1:6">
      <c r="A679" s="3"/>
      <c r="B679" s="3"/>
      <c r="C679" s="3"/>
      <c r="E679" s="3"/>
      <c r="F679" s="3"/>
    </row>
    <row r="680" spans="1:6">
      <c r="A680" s="3"/>
      <c r="B680" s="3"/>
      <c r="C680" s="3"/>
      <c r="E680" s="3"/>
      <c r="F680" s="3"/>
    </row>
    <row r="681" spans="1:6">
      <c r="A681" s="3"/>
      <c r="B681" s="3"/>
      <c r="C681" s="3"/>
      <c r="E681" s="3"/>
      <c r="F681" s="3"/>
    </row>
    <row r="682" spans="1:6">
      <c r="A682" s="3"/>
      <c r="B682" s="3"/>
      <c r="C682" s="3"/>
      <c r="E682" s="3"/>
      <c r="F682" s="3"/>
    </row>
    <row r="683" spans="1:6">
      <c r="A683" s="3"/>
      <c r="B683" s="3"/>
      <c r="C683" s="3"/>
      <c r="E683" s="3"/>
      <c r="F683" s="3"/>
    </row>
    <row r="684" spans="1:6">
      <c r="A684" s="3"/>
      <c r="B684" s="3"/>
      <c r="C684" s="3"/>
      <c r="E684" s="3"/>
      <c r="F684" s="3"/>
    </row>
    <row r="685" spans="1:6">
      <c r="A685" s="3"/>
      <c r="B685" s="3"/>
      <c r="C685" s="3"/>
      <c r="E685" s="3"/>
      <c r="F685" s="3"/>
    </row>
    <row r="686" spans="1:6">
      <c r="A686" s="3"/>
      <c r="B686" s="3"/>
      <c r="C686" s="3"/>
      <c r="E686" s="3"/>
      <c r="F686" s="3"/>
    </row>
    <row r="687" spans="1:6">
      <c r="A687" s="3"/>
      <c r="B687" s="3"/>
      <c r="C687" s="3"/>
      <c r="E687" s="3"/>
      <c r="F687" s="3"/>
    </row>
    <row r="688" spans="1:6">
      <c r="A688" s="3"/>
      <c r="B688" s="3"/>
      <c r="C688" s="3"/>
      <c r="E688" s="3"/>
      <c r="F688" s="3"/>
    </row>
    <row r="689" spans="1:6">
      <c r="A689" s="3"/>
      <c r="B689" s="3"/>
      <c r="C689" s="3"/>
      <c r="E689" s="3"/>
      <c r="F689" s="3"/>
    </row>
    <row r="690" spans="1:6">
      <c r="A690" s="3"/>
      <c r="B690" s="3"/>
      <c r="C690" s="3"/>
      <c r="E690" s="3"/>
      <c r="F690" s="3"/>
    </row>
    <row r="691" spans="1:6">
      <c r="A691" s="3"/>
      <c r="B691" s="3"/>
      <c r="C691" s="3"/>
      <c r="E691" s="3"/>
      <c r="F691" s="3"/>
    </row>
    <row r="692" spans="1:6">
      <c r="A692" s="3"/>
      <c r="B692" s="3"/>
      <c r="C692" s="3"/>
      <c r="E692" s="3"/>
      <c r="F692" s="3"/>
    </row>
    <row r="693" spans="1:6">
      <c r="A693" s="3"/>
      <c r="B693" s="3"/>
      <c r="C693" s="3"/>
      <c r="E693" s="3"/>
      <c r="F693" s="3"/>
    </row>
    <row r="694" spans="1:6">
      <c r="A694" s="3"/>
      <c r="B694" s="3"/>
      <c r="C694" s="3"/>
      <c r="E694" s="3"/>
      <c r="F694" s="3"/>
    </row>
    <row r="695" spans="1:6">
      <c r="A695" s="3"/>
      <c r="B695" s="3"/>
      <c r="C695" s="3"/>
      <c r="E695" s="3"/>
      <c r="F695" s="3"/>
    </row>
    <row r="696" spans="1:6">
      <c r="A696" s="3"/>
      <c r="B696" s="3"/>
      <c r="C696" s="3"/>
      <c r="E696" s="3"/>
      <c r="F696" s="3"/>
    </row>
    <row r="697" spans="1:6">
      <c r="A697" s="3"/>
      <c r="B697" s="3"/>
      <c r="C697" s="3"/>
      <c r="E697" s="3"/>
      <c r="F697" s="3"/>
    </row>
    <row r="698" spans="1:6">
      <c r="A698" s="3"/>
      <c r="B698" s="3"/>
      <c r="C698" s="3"/>
      <c r="E698" s="3"/>
      <c r="F698" s="3"/>
    </row>
    <row r="699" spans="1:6">
      <c r="A699" s="3"/>
      <c r="B699" s="3"/>
      <c r="C699" s="3"/>
      <c r="E699" s="3"/>
      <c r="F699" s="3"/>
    </row>
    <row r="700" spans="1:6">
      <c r="A700" s="3"/>
      <c r="B700" s="3"/>
      <c r="C700" s="3"/>
      <c r="E700" s="3"/>
      <c r="F700" s="3"/>
    </row>
    <row r="701" spans="1:6">
      <c r="A701" s="3"/>
      <c r="B701" s="3"/>
      <c r="C701" s="3"/>
      <c r="E701" s="3"/>
      <c r="F701" s="3"/>
    </row>
    <row r="702" spans="1:6">
      <c r="A702" s="3"/>
      <c r="B702" s="3"/>
      <c r="C702" s="3"/>
      <c r="E702" s="3"/>
      <c r="F702" s="3"/>
    </row>
    <row r="703" spans="1:6">
      <c r="A703" s="3"/>
      <c r="B703" s="3"/>
      <c r="C703" s="3"/>
      <c r="E703" s="3"/>
      <c r="F703" s="3"/>
    </row>
    <row r="704" spans="1:6">
      <c r="A704" s="3"/>
      <c r="B704" s="3"/>
      <c r="C704" s="3"/>
      <c r="E704" s="3"/>
      <c r="F704" s="3"/>
    </row>
    <row r="705" spans="1:6">
      <c r="A705" s="3"/>
      <c r="B705" s="3"/>
      <c r="C705" s="3"/>
      <c r="E705" s="3"/>
      <c r="F705" s="3"/>
    </row>
    <row r="706" spans="1:6">
      <c r="A706" s="3"/>
      <c r="B706" s="3"/>
      <c r="C706" s="3"/>
      <c r="E706" s="3"/>
      <c r="F706" s="3"/>
    </row>
    <row r="707" spans="1:6">
      <c r="A707" s="3"/>
      <c r="B707" s="3"/>
      <c r="C707" s="3"/>
      <c r="E707" s="3"/>
      <c r="F707" s="3"/>
    </row>
    <row r="708" spans="1:6">
      <c r="A708" s="3"/>
      <c r="B708" s="3"/>
      <c r="C708" s="3"/>
      <c r="E708" s="3"/>
      <c r="F708" s="3"/>
    </row>
    <row r="709" spans="1:6">
      <c r="A709" s="3"/>
      <c r="B709" s="3"/>
      <c r="C709" s="3"/>
      <c r="E709" s="3"/>
      <c r="F709" s="3"/>
    </row>
    <row r="710" spans="1:6">
      <c r="A710" s="3"/>
      <c r="B710" s="3"/>
      <c r="C710" s="3"/>
      <c r="E710" s="3"/>
      <c r="F710" s="3"/>
    </row>
    <row r="711" spans="1:6">
      <c r="A711" s="3"/>
      <c r="B711" s="3"/>
      <c r="C711" s="3"/>
      <c r="E711" s="3"/>
      <c r="F711" s="3"/>
    </row>
    <row r="712" spans="1:6">
      <c r="A712" s="3"/>
      <c r="B712" s="3"/>
      <c r="C712" s="3"/>
      <c r="E712" s="3"/>
      <c r="F712" s="3"/>
    </row>
    <row r="713" spans="1:6">
      <c r="A713" s="3"/>
      <c r="B713" s="3"/>
      <c r="C713" s="3"/>
      <c r="E713" s="3"/>
      <c r="F713" s="3"/>
    </row>
    <row r="714" spans="1:6">
      <c r="A714" s="3"/>
      <c r="B714" s="3"/>
      <c r="C714" s="3"/>
      <c r="E714" s="3"/>
      <c r="F714" s="3"/>
    </row>
    <row r="715" spans="1:6">
      <c r="A715" s="3"/>
      <c r="B715" s="3"/>
      <c r="C715" s="3"/>
      <c r="E715" s="3"/>
      <c r="F715" s="3"/>
    </row>
    <row r="716" spans="1:6">
      <c r="A716" s="3"/>
      <c r="B716" s="3"/>
      <c r="C716" s="3"/>
      <c r="E716" s="3"/>
      <c r="F716" s="3"/>
    </row>
    <row r="717" spans="1:6">
      <c r="A717" s="3"/>
      <c r="B717" s="3"/>
      <c r="C717" s="3"/>
      <c r="E717" s="3"/>
      <c r="F717" s="3"/>
    </row>
    <row r="718" spans="1:6">
      <c r="A718" s="3"/>
      <c r="B718" s="3"/>
      <c r="C718" s="3"/>
      <c r="E718" s="3"/>
      <c r="F718" s="3"/>
    </row>
    <row r="719" spans="1:6">
      <c r="A719" s="3"/>
      <c r="B719" s="3"/>
      <c r="C719" s="3"/>
      <c r="E719" s="3"/>
      <c r="F719" s="3"/>
    </row>
    <row r="720" spans="1:6">
      <c r="A720" s="3"/>
      <c r="B720" s="3"/>
      <c r="C720" s="3"/>
      <c r="E720" s="3"/>
      <c r="F720" s="3"/>
    </row>
    <row r="721" spans="1:6">
      <c r="A721" s="3"/>
      <c r="B721" s="3"/>
      <c r="C721" s="3"/>
      <c r="E721" s="3"/>
      <c r="F721" s="3"/>
    </row>
    <row r="722" spans="1:6">
      <c r="A722" s="3"/>
      <c r="B722" s="3"/>
      <c r="C722" s="3"/>
      <c r="E722" s="3"/>
      <c r="F722" s="3"/>
    </row>
    <row r="723" spans="1:6">
      <c r="A723" s="3"/>
      <c r="B723" s="3"/>
      <c r="C723" s="3"/>
      <c r="E723" s="3"/>
      <c r="F723" s="3"/>
    </row>
    <row r="724" spans="1:6">
      <c r="A724" s="3"/>
      <c r="B724" s="3"/>
      <c r="C724" s="3"/>
      <c r="E724" s="3"/>
      <c r="F724" s="3"/>
    </row>
    <row r="725" spans="1:6">
      <c r="A725" s="3"/>
      <c r="B725" s="3"/>
      <c r="C725" s="3"/>
      <c r="E725" s="3"/>
      <c r="F725" s="3"/>
    </row>
    <row r="726" spans="1:6">
      <c r="A726" s="3"/>
      <c r="B726" s="3"/>
      <c r="C726" s="3"/>
      <c r="E726" s="3"/>
      <c r="F726" s="3"/>
    </row>
    <row r="727" spans="1:6">
      <c r="A727" s="3"/>
      <c r="B727" s="3"/>
      <c r="C727" s="3"/>
      <c r="E727" s="3"/>
      <c r="F727" s="3"/>
    </row>
    <row r="728" spans="1:6">
      <c r="A728" s="3"/>
      <c r="B728" s="3"/>
      <c r="C728" s="3"/>
      <c r="E728" s="3"/>
      <c r="F728" s="3"/>
    </row>
    <row r="729" spans="1:6">
      <c r="A729" s="3"/>
      <c r="B729" s="3"/>
      <c r="C729" s="3"/>
      <c r="E729" s="3"/>
      <c r="F729" s="3"/>
    </row>
    <row r="730" spans="1:6">
      <c r="A730" s="3"/>
      <c r="B730" s="3"/>
      <c r="C730" s="3"/>
      <c r="E730" s="3"/>
      <c r="F730" s="3"/>
    </row>
    <row r="731" spans="1:6">
      <c r="A731" s="3"/>
      <c r="B731" s="3"/>
      <c r="C731" s="3"/>
      <c r="E731" s="3"/>
      <c r="F731" s="3"/>
    </row>
    <row r="732" spans="1:6">
      <c r="A732" s="3"/>
      <c r="B732" s="3"/>
      <c r="C732" s="3"/>
      <c r="E732" s="3"/>
      <c r="F732" s="3"/>
    </row>
    <row r="733" spans="1:6">
      <c r="A733" s="3"/>
      <c r="B733" s="3"/>
      <c r="C733" s="3"/>
      <c r="E733" s="3"/>
      <c r="F733" s="3"/>
    </row>
    <row r="734" spans="1:6">
      <c r="A734" s="3"/>
      <c r="B734" s="3"/>
      <c r="C734" s="3"/>
      <c r="E734" s="3"/>
      <c r="F734" s="3"/>
    </row>
    <row r="735" spans="1:6">
      <c r="A735" s="3"/>
      <c r="B735" s="3"/>
      <c r="C735" s="3"/>
      <c r="E735" s="3"/>
      <c r="F735" s="3"/>
    </row>
    <row r="736" spans="1:6">
      <c r="A736" s="3"/>
      <c r="B736" s="3"/>
      <c r="C736" s="3"/>
      <c r="E736" s="3"/>
      <c r="F736" s="3"/>
    </row>
    <row r="737" spans="1:6">
      <c r="A737" s="3"/>
      <c r="B737" s="3"/>
      <c r="C737" s="3"/>
      <c r="E737" s="3"/>
      <c r="F737" s="3"/>
    </row>
    <row r="738" spans="1:6">
      <c r="A738" s="3"/>
      <c r="B738" s="3"/>
      <c r="C738" s="3"/>
      <c r="E738" s="3"/>
      <c r="F738" s="3"/>
    </row>
    <row r="739" spans="1:6">
      <c r="A739" s="3"/>
      <c r="B739" s="3"/>
      <c r="C739" s="3"/>
      <c r="E739" s="3"/>
      <c r="F739" s="3"/>
    </row>
    <row r="740" spans="1:6">
      <c r="A740" s="3"/>
      <c r="B740" s="3"/>
      <c r="C740" s="3"/>
      <c r="E740" s="3"/>
      <c r="F740" s="3"/>
    </row>
    <row r="741" spans="1:6">
      <c r="A741" s="3"/>
      <c r="B741" s="3"/>
      <c r="C741" s="3"/>
      <c r="E741" s="3"/>
      <c r="F741" s="3"/>
    </row>
    <row r="742" spans="1:6">
      <c r="A742" s="3"/>
      <c r="B742" s="3"/>
      <c r="C742" s="3"/>
      <c r="E742" s="3"/>
      <c r="F742" s="3"/>
    </row>
    <row r="743" spans="1:6">
      <c r="A743" s="3"/>
      <c r="B743" s="3"/>
      <c r="C743" s="3"/>
      <c r="E743" s="3"/>
      <c r="F743" s="3"/>
    </row>
    <row r="744" spans="1:6">
      <c r="A744" s="3"/>
      <c r="B744" s="3"/>
      <c r="C744" s="3"/>
      <c r="E744" s="3"/>
      <c r="F744" s="3"/>
    </row>
    <row r="745" spans="1:6">
      <c r="A745" s="3"/>
      <c r="B745" s="3"/>
      <c r="C745" s="3"/>
      <c r="E745" s="3"/>
      <c r="F745" s="3"/>
    </row>
    <row r="746" spans="1:6">
      <c r="A746" s="3"/>
      <c r="B746" s="3"/>
      <c r="C746" s="3"/>
      <c r="E746" s="3"/>
      <c r="F746" s="3"/>
    </row>
    <row r="747" spans="1:6">
      <c r="A747" s="3"/>
      <c r="B747" s="3"/>
      <c r="C747" s="3"/>
      <c r="E747" s="3"/>
      <c r="F747" s="3"/>
    </row>
    <row r="748" spans="1:6">
      <c r="A748" s="3"/>
      <c r="B748" s="3"/>
      <c r="C748" s="3"/>
      <c r="E748" s="3"/>
      <c r="F748" s="3"/>
    </row>
    <row r="749" spans="1:6">
      <c r="A749" s="3"/>
      <c r="B749" s="3"/>
      <c r="C749" s="3"/>
      <c r="E749" s="3"/>
      <c r="F749" s="3"/>
    </row>
    <row r="750" spans="1:6">
      <c r="A750" s="3"/>
      <c r="B750" s="3"/>
      <c r="C750" s="3"/>
      <c r="E750" s="3"/>
      <c r="F750" s="3"/>
    </row>
    <row r="751" spans="1:6">
      <c r="A751" s="3"/>
      <c r="B751" s="3"/>
      <c r="C751" s="3"/>
      <c r="E751" s="3"/>
      <c r="F751" s="3"/>
    </row>
    <row r="752" spans="1:6">
      <c r="A752" s="3"/>
      <c r="B752" s="3"/>
      <c r="C752" s="3"/>
      <c r="E752" s="3"/>
      <c r="F752" s="3"/>
    </row>
    <row r="753" spans="1:6">
      <c r="A753" s="3"/>
      <c r="B753" s="3"/>
      <c r="C753" s="3"/>
      <c r="E753" s="3"/>
      <c r="F753" s="3"/>
    </row>
    <row r="754" spans="1:6">
      <c r="A754" s="3"/>
      <c r="B754" s="3"/>
      <c r="C754" s="3"/>
      <c r="E754" s="3"/>
      <c r="F754" s="3"/>
    </row>
    <row r="755" spans="1:6">
      <c r="A755" s="3"/>
      <c r="B755" s="3"/>
      <c r="C755" s="3"/>
      <c r="E755" s="3"/>
      <c r="F755" s="3"/>
    </row>
    <row r="756" spans="1:6">
      <c r="A756" s="3"/>
      <c r="B756" s="3"/>
      <c r="C756" s="3"/>
      <c r="E756" s="3"/>
      <c r="F756" s="3"/>
    </row>
    <row r="757" spans="1:6">
      <c r="A757" s="3"/>
      <c r="B757" s="3"/>
      <c r="C757" s="3"/>
      <c r="E757" s="3"/>
      <c r="F757" s="3"/>
    </row>
    <row r="758" spans="1:6">
      <c r="A758" s="3"/>
      <c r="B758" s="3"/>
      <c r="C758" s="3"/>
      <c r="E758" s="3"/>
      <c r="F758" s="3"/>
    </row>
    <row r="759" spans="1:6">
      <c r="A759" s="3"/>
      <c r="B759" s="3"/>
      <c r="C759" s="3"/>
      <c r="E759" s="3"/>
      <c r="F759" s="3"/>
    </row>
    <row r="760" spans="1:6">
      <c r="A760" s="3"/>
      <c r="B760" s="3"/>
      <c r="C760" s="3"/>
      <c r="E760" s="3"/>
      <c r="F760" s="3"/>
    </row>
    <row r="761" spans="1:6">
      <c r="A761" s="3"/>
      <c r="B761" s="3"/>
      <c r="C761" s="3"/>
      <c r="E761" s="3"/>
      <c r="F761" s="3"/>
    </row>
    <row r="762" spans="1:6">
      <c r="A762" s="3"/>
      <c r="B762" s="3"/>
      <c r="C762" s="3"/>
      <c r="E762" s="3"/>
      <c r="F762" s="3"/>
    </row>
    <row r="763" spans="1:6">
      <c r="A763" s="3"/>
      <c r="B763" s="3"/>
      <c r="C763" s="3"/>
      <c r="E763" s="3"/>
      <c r="F763" s="3"/>
    </row>
    <row r="764" spans="1:6">
      <c r="A764" s="3"/>
      <c r="B764" s="3"/>
      <c r="C764" s="3"/>
      <c r="E764" s="3"/>
      <c r="F764" s="3"/>
    </row>
    <row r="765" spans="1:6">
      <c r="A765" s="3"/>
      <c r="B765" s="3"/>
      <c r="C765" s="3"/>
      <c r="E765" s="3"/>
      <c r="F765" s="3"/>
    </row>
    <row r="766" spans="1:6">
      <c r="A766" s="3"/>
      <c r="B766" s="3"/>
      <c r="C766" s="3"/>
      <c r="E766" s="3"/>
      <c r="F766" s="3"/>
    </row>
    <row r="767" spans="1:6">
      <c r="A767" s="3"/>
      <c r="B767" s="3"/>
      <c r="C767" s="3"/>
      <c r="E767" s="3"/>
      <c r="F767" s="3"/>
    </row>
    <row r="768" spans="1:6">
      <c r="A768" s="3"/>
      <c r="B768" s="3"/>
      <c r="C768" s="3"/>
      <c r="E768" s="3"/>
      <c r="F768" s="3"/>
    </row>
    <row r="769" spans="1:6">
      <c r="A769" s="3"/>
      <c r="B769" s="3"/>
      <c r="C769" s="3"/>
      <c r="E769" s="3"/>
      <c r="F769" s="3"/>
    </row>
    <row r="770" spans="1:6">
      <c r="A770" s="3"/>
      <c r="B770" s="3"/>
      <c r="C770" s="3"/>
      <c r="E770" s="3"/>
      <c r="F770" s="3"/>
    </row>
    <row r="771" spans="1:6">
      <c r="A771" s="3"/>
      <c r="B771" s="3"/>
      <c r="C771" s="3"/>
      <c r="E771" s="3"/>
      <c r="F771" s="3"/>
    </row>
    <row r="772" spans="1:6">
      <c r="A772" s="3"/>
      <c r="B772" s="3"/>
      <c r="C772" s="3"/>
      <c r="E772" s="3"/>
      <c r="F772" s="3"/>
    </row>
    <row r="773" spans="1:6">
      <c r="A773" s="3"/>
      <c r="B773" s="3"/>
      <c r="C773" s="3"/>
      <c r="E773" s="3"/>
      <c r="F773" s="3"/>
    </row>
    <row r="774" spans="1:6">
      <c r="A774" s="3"/>
      <c r="B774" s="3"/>
      <c r="C774" s="3"/>
      <c r="E774" s="3"/>
      <c r="F774" s="3"/>
    </row>
    <row r="775" spans="1:6">
      <c r="A775" s="3"/>
      <c r="B775" s="3"/>
      <c r="C775" s="3"/>
      <c r="E775" s="3"/>
      <c r="F775" s="3"/>
    </row>
    <row r="776" spans="1:6">
      <c r="A776" s="3"/>
      <c r="B776" s="3"/>
      <c r="C776" s="3"/>
      <c r="E776" s="3"/>
      <c r="F776" s="3"/>
    </row>
    <row r="777" spans="1:6">
      <c r="A777" s="3"/>
      <c r="B777" s="3"/>
      <c r="C777" s="3"/>
      <c r="E777" s="3"/>
      <c r="F777" s="3"/>
    </row>
    <row r="778" spans="1:6">
      <c r="A778" s="3"/>
      <c r="B778" s="3"/>
      <c r="C778" s="3"/>
      <c r="E778" s="3"/>
      <c r="F778" s="3"/>
    </row>
    <row r="779" spans="1:6">
      <c r="A779" s="3"/>
      <c r="B779" s="3"/>
      <c r="C779" s="3"/>
      <c r="E779" s="3"/>
      <c r="F779" s="3"/>
    </row>
    <row r="780" spans="1:6">
      <c r="A780" s="3"/>
      <c r="B780" s="3"/>
      <c r="C780" s="3"/>
      <c r="E780" s="3"/>
      <c r="F780" s="3"/>
    </row>
    <row r="781" spans="1:6">
      <c r="A781" s="3"/>
      <c r="B781" s="3"/>
      <c r="C781" s="3"/>
      <c r="E781" s="3"/>
      <c r="F781" s="3"/>
    </row>
    <row r="782" spans="1:6">
      <c r="A782" s="3"/>
      <c r="B782" s="3"/>
      <c r="C782" s="3"/>
      <c r="E782" s="3"/>
      <c r="F782" s="3"/>
    </row>
    <row r="783" spans="1:6">
      <c r="A783" s="3"/>
      <c r="B783" s="3"/>
      <c r="C783" s="3"/>
      <c r="E783" s="3"/>
      <c r="F783" s="3"/>
    </row>
    <row r="784" spans="1:6">
      <c r="A784" s="3"/>
      <c r="B784" s="3"/>
      <c r="C784" s="3"/>
      <c r="E784" s="3"/>
      <c r="F784" s="3"/>
    </row>
    <row r="785" spans="1:6">
      <c r="A785" s="3"/>
      <c r="B785" s="3"/>
      <c r="C785" s="3"/>
      <c r="E785" s="3"/>
      <c r="F785" s="3"/>
    </row>
    <row r="786" spans="1:6">
      <c r="A786" s="3"/>
      <c r="B786" s="3"/>
      <c r="C786" s="3"/>
      <c r="E786" s="3"/>
      <c r="F786" s="3"/>
    </row>
    <row r="787" spans="1:6">
      <c r="A787" s="3"/>
      <c r="B787" s="3"/>
      <c r="C787" s="3"/>
      <c r="E787" s="3"/>
      <c r="F787" s="3"/>
    </row>
    <row r="788" spans="1:6">
      <c r="A788" s="3"/>
      <c r="B788" s="3"/>
      <c r="C788" s="3"/>
      <c r="E788" s="3"/>
      <c r="F788" s="3"/>
    </row>
    <row r="789" spans="1:6">
      <c r="A789" s="3"/>
      <c r="B789" s="3"/>
      <c r="C789" s="3"/>
      <c r="E789" s="3"/>
      <c r="F789" s="3"/>
    </row>
    <row r="790" spans="1:6">
      <c r="A790" s="3"/>
      <c r="B790" s="3"/>
      <c r="C790" s="3"/>
      <c r="E790" s="3"/>
      <c r="F790" s="3"/>
    </row>
    <row r="791" spans="1:6">
      <c r="A791" s="3"/>
      <c r="B791" s="3"/>
      <c r="C791" s="3"/>
      <c r="E791" s="3"/>
      <c r="F791" s="3"/>
    </row>
    <row r="792" spans="1:6">
      <c r="A792" s="3"/>
      <c r="B792" s="3"/>
      <c r="C792" s="3"/>
      <c r="E792" s="3"/>
      <c r="F792" s="3"/>
    </row>
    <row r="793" spans="1:6">
      <c r="A793" s="3"/>
      <c r="B793" s="3"/>
      <c r="C793" s="3"/>
      <c r="E793" s="3"/>
      <c r="F793" s="3"/>
    </row>
    <row r="794" spans="1:6">
      <c r="A794" s="3"/>
      <c r="B794" s="3"/>
      <c r="C794" s="3"/>
      <c r="E794" s="3"/>
      <c r="F794" s="3"/>
    </row>
    <row r="795" spans="1:6">
      <c r="A795" s="3"/>
      <c r="B795" s="3"/>
      <c r="C795" s="3"/>
      <c r="E795" s="3"/>
      <c r="F795" s="3"/>
    </row>
    <row r="796" spans="1:6">
      <c r="A796" s="3"/>
      <c r="B796" s="3"/>
      <c r="C796" s="3"/>
      <c r="E796" s="3"/>
      <c r="F796" s="3"/>
    </row>
    <row r="797" spans="1:6">
      <c r="A797" s="3"/>
      <c r="B797" s="3"/>
      <c r="C797" s="3"/>
      <c r="E797" s="3"/>
      <c r="F797" s="3"/>
    </row>
    <row r="798" spans="1:6">
      <c r="A798" s="3"/>
      <c r="B798" s="3"/>
      <c r="C798" s="3"/>
      <c r="E798" s="3"/>
      <c r="F798" s="3"/>
    </row>
    <row r="799" spans="1:6">
      <c r="A799" s="3"/>
      <c r="B799" s="3"/>
      <c r="C799" s="3"/>
      <c r="E799" s="3"/>
      <c r="F799" s="3"/>
    </row>
    <row r="800" spans="1:6">
      <c r="A800" s="3"/>
      <c r="B800" s="3"/>
      <c r="C800" s="3"/>
      <c r="E800" s="3"/>
      <c r="F800" s="3"/>
    </row>
    <row r="801" spans="1:6">
      <c r="A801" s="3"/>
      <c r="B801" s="3"/>
      <c r="C801" s="3"/>
      <c r="E801" s="3"/>
      <c r="F801" s="3"/>
    </row>
    <row r="802" spans="1:6">
      <c r="A802" s="3"/>
      <c r="B802" s="3"/>
      <c r="C802" s="3"/>
      <c r="E802" s="3"/>
      <c r="F802" s="3"/>
    </row>
    <row r="803" spans="1:6">
      <c r="A803" s="3"/>
      <c r="B803" s="3"/>
      <c r="C803" s="3"/>
      <c r="E803" s="3"/>
      <c r="F803" s="3"/>
    </row>
    <row r="804" spans="1:6">
      <c r="A804" s="3"/>
      <c r="B804" s="3"/>
      <c r="C804" s="3"/>
      <c r="E804" s="3"/>
      <c r="F804" s="3"/>
    </row>
    <row r="805" spans="1:6">
      <c r="A805" s="3"/>
      <c r="B805" s="3"/>
      <c r="C805" s="3"/>
      <c r="E805" s="3"/>
      <c r="F805" s="3"/>
    </row>
    <row r="806" spans="1:6">
      <c r="A806" s="3"/>
      <c r="B806" s="3"/>
      <c r="C806" s="3"/>
      <c r="E806" s="3"/>
      <c r="F806" s="3"/>
    </row>
    <row r="807" spans="1:6">
      <c r="A807" s="3"/>
      <c r="B807" s="3"/>
      <c r="C807" s="3"/>
      <c r="E807" s="3"/>
      <c r="F807" s="3"/>
    </row>
    <row r="808" spans="1:6">
      <c r="A808" s="3"/>
      <c r="B808" s="3"/>
      <c r="C808" s="3"/>
      <c r="E808" s="3"/>
      <c r="F808" s="3"/>
    </row>
    <row r="809" spans="1:6">
      <c r="A809" s="3"/>
      <c r="B809" s="3"/>
      <c r="C809" s="3"/>
      <c r="E809" s="3"/>
      <c r="F809" s="3"/>
    </row>
    <row r="810" spans="1:6">
      <c r="A810" s="3"/>
      <c r="B810" s="3"/>
      <c r="C810" s="3"/>
      <c r="E810" s="3"/>
      <c r="F810" s="3"/>
    </row>
    <row r="811" spans="1:6">
      <c r="A811" s="3"/>
      <c r="B811" s="3"/>
      <c r="C811" s="3"/>
      <c r="E811" s="3"/>
      <c r="F811" s="3"/>
    </row>
    <row r="812" spans="1:6">
      <c r="A812" s="3"/>
      <c r="B812" s="3"/>
      <c r="C812" s="3"/>
      <c r="E812" s="3"/>
      <c r="F812" s="3"/>
    </row>
    <row r="813" spans="1:6">
      <c r="A813" s="3"/>
      <c r="B813" s="3"/>
      <c r="C813" s="3"/>
      <c r="E813" s="3"/>
      <c r="F813" s="3"/>
    </row>
    <row r="814" spans="1:6">
      <c r="A814" s="3"/>
      <c r="B814" s="3"/>
      <c r="C814" s="3"/>
      <c r="E814" s="3"/>
      <c r="F814" s="3"/>
    </row>
    <row r="815" spans="1:6">
      <c r="A815" s="3"/>
      <c r="B815" s="3"/>
      <c r="C815" s="3"/>
      <c r="E815" s="3"/>
      <c r="F815" s="3"/>
    </row>
    <row r="816" spans="1:6">
      <c r="A816" s="3"/>
      <c r="B816" s="3"/>
      <c r="C816" s="3"/>
      <c r="E816" s="3"/>
      <c r="F816" s="3"/>
    </row>
    <row r="817" spans="1:6">
      <c r="A817" s="3"/>
      <c r="B817" s="3"/>
      <c r="C817" s="3"/>
      <c r="E817" s="3"/>
      <c r="F817" s="3"/>
    </row>
    <row r="818" spans="1:6">
      <c r="A818" s="3"/>
      <c r="B818" s="3"/>
      <c r="C818" s="3"/>
      <c r="E818" s="3"/>
      <c r="F818" s="3"/>
    </row>
    <row r="819" spans="1:6">
      <c r="A819" s="3"/>
      <c r="B819" s="3"/>
      <c r="C819" s="3"/>
      <c r="E819" s="3"/>
      <c r="F819" s="3"/>
    </row>
    <row r="820" spans="1:6">
      <c r="A820" s="3"/>
      <c r="B820" s="3"/>
      <c r="C820" s="3"/>
      <c r="E820" s="3"/>
      <c r="F820" s="3"/>
    </row>
    <row r="821" spans="1:6">
      <c r="A821" s="3"/>
      <c r="B821" s="3"/>
      <c r="C821" s="3"/>
      <c r="E821" s="3"/>
      <c r="F821" s="3"/>
    </row>
    <row r="822" spans="1:6">
      <c r="A822" s="3"/>
      <c r="B822" s="3"/>
      <c r="C822" s="3"/>
      <c r="E822" s="3"/>
      <c r="F822" s="3"/>
    </row>
    <row r="823" spans="1:6">
      <c r="A823" s="3"/>
      <c r="B823" s="3"/>
      <c r="C823" s="3"/>
      <c r="E823" s="3"/>
      <c r="F823" s="3"/>
    </row>
    <row r="824" spans="1:6">
      <c r="A824" s="3"/>
      <c r="B824" s="3"/>
      <c r="C824" s="3"/>
      <c r="E824" s="3"/>
      <c r="F824" s="3"/>
    </row>
    <row r="825" spans="1:6">
      <c r="A825" s="3"/>
      <c r="B825" s="3"/>
      <c r="C825" s="3"/>
      <c r="E825" s="3"/>
      <c r="F825" s="3"/>
    </row>
    <row r="826" spans="1:6">
      <c r="A826" s="3"/>
      <c r="B826" s="3"/>
      <c r="C826" s="3"/>
      <c r="E826" s="3"/>
      <c r="F826" s="3"/>
    </row>
    <row r="827" spans="1:6">
      <c r="A827" s="3"/>
      <c r="B827" s="3"/>
      <c r="C827" s="3"/>
      <c r="E827" s="3"/>
      <c r="F827" s="3"/>
    </row>
    <row r="828" spans="1:6">
      <c r="A828" s="3"/>
      <c r="B828" s="3"/>
      <c r="C828" s="3"/>
      <c r="E828" s="3"/>
      <c r="F828" s="3"/>
    </row>
    <row r="829" spans="1:6">
      <c r="A829" s="3"/>
      <c r="B829" s="3"/>
      <c r="C829" s="3"/>
      <c r="E829" s="3"/>
      <c r="F829" s="3"/>
    </row>
    <row r="830" spans="1:6">
      <c r="A830" s="3"/>
      <c r="B830" s="3"/>
      <c r="C830" s="3"/>
      <c r="E830" s="3"/>
      <c r="F830" s="3"/>
    </row>
    <row r="831" spans="1:6">
      <c r="A831" s="3"/>
      <c r="B831" s="3"/>
      <c r="C831" s="3"/>
      <c r="E831" s="3"/>
      <c r="F831" s="3"/>
    </row>
    <row r="832" spans="1:6">
      <c r="A832" s="3"/>
      <c r="B832" s="3"/>
      <c r="C832" s="3"/>
      <c r="E832" s="3"/>
      <c r="F832" s="3"/>
    </row>
    <row r="833" spans="1:6">
      <c r="A833" s="3"/>
      <c r="B833" s="3"/>
      <c r="C833" s="3"/>
      <c r="E833" s="3"/>
      <c r="F833" s="3"/>
    </row>
    <row r="834" spans="1:6">
      <c r="A834" s="3"/>
      <c r="B834" s="3"/>
      <c r="C834" s="3"/>
      <c r="E834" s="3"/>
      <c r="F834" s="3"/>
    </row>
    <row r="835" spans="1:6">
      <c r="A835" s="3"/>
      <c r="B835" s="3"/>
      <c r="C835" s="3"/>
      <c r="E835" s="3"/>
      <c r="F835" s="3"/>
    </row>
    <row r="836" spans="1:6">
      <c r="A836" s="3"/>
      <c r="B836" s="3"/>
      <c r="C836" s="3"/>
      <c r="E836" s="3"/>
      <c r="F836" s="3"/>
    </row>
    <row r="837" spans="1:6">
      <c r="A837" s="3"/>
      <c r="B837" s="3"/>
      <c r="C837" s="3"/>
      <c r="E837" s="3"/>
      <c r="F837" s="3"/>
    </row>
    <row r="838" spans="1:6">
      <c r="A838" s="3"/>
      <c r="B838" s="3"/>
      <c r="C838" s="3"/>
      <c r="E838" s="3"/>
      <c r="F838" s="3"/>
    </row>
    <row r="839" spans="1:6">
      <c r="A839" s="3"/>
      <c r="B839" s="3"/>
      <c r="C839" s="3"/>
      <c r="E839" s="3"/>
      <c r="F839" s="3"/>
    </row>
    <row r="840" spans="1:6">
      <c r="A840" s="3"/>
      <c r="B840" s="3"/>
      <c r="C840" s="3"/>
      <c r="E840" s="3"/>
      <c r="F840" s="3"/>
    </row>
    <row r="841" spans="1:6">
      <c r="A841" s="3"/>
      <c r="B841" s="3"/>
      <c r="C841" s="3"/>
      <c r="E841" s="3"/>
      <c r="F841" s="3"/>
    </row>
    <row r="842" spans="1:6">
      <c r="A842" s="3"/>
      <c r="B842" s="3"/>
      <c r="C842" s="3"/>
      <c r="E842" s="3"/>
      <c r="F842" s="3"/>
    </row>
    <row r="843" spans="1:6">
      <c r="A843" s="3"/>
      <c r="B843" s="3"/>
      <c r="C843" s="3"/>
      <c r="E843" s="3"/>
      <c r="F843" s="3"/>
    </row>
    <row r="844" spans="1:6">
      <c r="A844" s="3"/>
      <c r="B844" s="3"/>
      <c r="C844" s="3"/>
      <c r="E844" s="3"/>
      <c r="F844" s="3"/>
    </row>
    <row r="845" spans="1:6">
      <c r="A845" s="3"/>
      <c r="B845" s="3"/>
      <c r="C845" s="3"/>
      <c r="E845" s="3"/>
      <c r="F845" s="3"/>
    </row>
    <row r="846" spans="1:6">
      <c r="A846" s="3"/>
      <c r="B846" s="3"/>
      <c r="C846" s="3"/>
      <c r="E846" s="3"/>
      <c r="F846" s="3"/>
    </row>
    <row r="847" spans="1:6">
      <c r="A847" s="3"/>
      <c r="B847" s="3"/>
      <c r="C847" s="3"/>
      <c r="E847" s="3"/>
      <c r="F847" s="3"/>
    </row>
    <row r="848" spans="1:6">
      <c r="A848" s="3"/>
      <c r="B848" s="3"/>
      <c r="C848" s="3"/>
      <c r="E848" s="3"/>
      <c r="F848" s="3"/>
    </row>
    <row r="849" spans="1:6">
      <c r="A849" s="3"/>
      <c r="B849" s="3"/>
      <c r="C849" s="3"/>
      <c r="E849" s="3"/>
      <c r="F849" s="3"/>
    </row>
    <row r="850" spans="1:6">
      <c r="A850" s="3"/>
      <c r="B850" s="3"/>
      <c r="C850" s="3"/>
      <c r="E850" s="3"/>
      <c r="F850" s="3"/>
    </row>
    <row r="851" spans="1:6">
      <c r="A851" s="3"/>
      <c r="B851" s="3"/>
      <c r="C851" s="3"/>
      <c r="E851" s="3"/>
      <c r="F851" s="3"/>
    </row>
    <row r="852" spans="1:6">
      <c r="A852" s="3"/>
      <c r="B852" s="3"/>
      <c r="C852" s="3"/>
      <c r="E852" s="3"/>
      <c r="F852" s="3"/>
    </row>
    <row r="853" spans="1:6">
      <c r="A853" s="3"/>
      <c r="B853" s="3"/>
      <c r="C853" s="3"/>
      <c r="E853" s="3"/>
      <c r="F853" s="3"/>
    </row>
    <row r="854" spans="1:6">
      <c r="A854" s="3"/>
      <c r="B854" s="3"/>
      <c r="C854" s="3"/>
      <c r="E854" s="3"/>
      <c r="F854" s="3"/>
    </row>
    <row r="855" spans="1:6">
      <c r="A855" s="3"/>
      <c r="B855" s="3"/>
      <c r="C855" s="3"/>
      <c r="E855" s="3"/>
      <c r="F855" s="3"/>
    </row>
    <row r="856" spans="1:6">
      <c r="A856" s="3"/>
      <c r="B856" s="3"/>
      <c r="C856" s="3"/>
      <c r="E856" s="3"/>
      <c r="F856" s="3"/>
    </row>
    <row r="857" spans="1:6">
      <c r="A857" s="3"/>
      <c r="B857" s="3"/>
      <c r="C857" s="3"/>
      <c r="E857" s="3"/>
      <c r="F857" s="3"/>
    </row>
    <row r="858" spans="1:6">
      <c r="A858" s="3"/>
      <c r="B858" s="3"/>
      <c r="C858" s="3"/>
      <c r="E858" s="3"/>
      <c r="F858" s="3"/>
    </row>
    <row r="859" spans="1:6">
      <c r="A859" s="3"/>
      <c r="B859" s="3"/>
      <c r="C859" s="3"/>
      <c r="E859" s="3"/>
      <c r="F859" s="3"/>
    </row>
    <row r="860" spans="1:6">
      <c r="A860" s="3"/>
      <c r="B860" s="3"/>
      <c r="C860" s="3"/>
      <c r="E860" s="3"/>
      <c r="F860" s="3"/>
    </row>
    <row r="861" spans="1:6">
      <c r="A861" s="3"/>
      <c r="B861" s="3"/>
      <c r="C861" s="3"/>
      <c r="E861" s="3"/>
      <c r="F861" s="3"/>
    </row>
    <row r="862" spans="1:6">
      <c r="A862" s="3"/>
      <c r="B862" s="3"/>
      <c r="C862" s="3"/>
      <c r="E862" s="3"/>
      <c r="F862" s="3"/>
    </row>
    <row r="863" spans="1:6">
      <c r="A863" s="3"/>
      <c r="B863" s="3"/>
      <c r="C863" s="3"/>
      <c r="E863" s="3"/>
      <c r="F863" s="3"/>
    </row>
    <row r="864" spans="1:6">
      <c r="A864" s="3"/>
      <c r="B864" s="3"/>
      <c r="C864" s="3"/>
      <c r="E864" s="3"/>
      <c r="F864" s="3"/>
    </row>
    <row r="865" spans="1:6">
      <c r="A865" s="3"/>
      <c r="B865" s="3"/>
      <c r="C865" s="3"/>
      <c r="E865" s="3"/>
      <c r="F865" s="3"/>
    </row>
    <row r="866" spans="1:6">
      <c r="A866" s="3"/>
      <c r="B866" s="3"/>
      <c r="C866" s="3"/>
      <c r="E866" s="3"/>
      <c r="F866" s="3"/>
    </row>
    <row r="867" spans="1:6">
      <c r="A867" s="3"/>
      <c r="B867" s="3"/>
      <c r="C867" s="3"/>
      <c r="E867" s="3"/>
      <c r="F867" s="3"/>
    </row>
    <row r="868" spans="1:6">
      <c r="A868" s="3"/>
      <c r="B868" s="3"/>
      <c r="C868" s="3"/>
      <c r="E868" s="3"/>
      <c r="F868" s="3"/>
    </row>
    <row r="869" spans="1:6">
      <c r="A869" s="3"/>
      <c r="B869" s="3"/>
      <c r="C869" s="3"/>
      <c r="E869" s="3"/>
      <c r="F869" s="3"/>
    </row>
    <row r="870" spans="1:6">
      <c r="A870" s="3"/>
      <c r="B870" s="3"/>
      <c r="C870" s="3"/>
      <c r="E870" s="3"/>
      <c r="F870" s="3"/>
    </row>
    <row r="871" spans="1:6">
      <c r="A871" s="3"/>
      <c r="B871" s="3"/>
      <c r="C871" s="3"/>
      <c r="E871" s="3"/>
      <c r="F871" s="3"/>
    </row>
    <row r="872" spans="1:6">
      <c r="A872" s="3"/>
      <c r="B872" s="3"/>
      <c r="C872" s="3"/>
      <c r="E872" s="3"/>
      <c r="F872" s="3"/>
    </row>
    <row r="873" spans="1:6">
      <c r="A873" s="3"/>
      <c r="B873" s="3"/>
      <c r="C873" s="3"/>
      <c r="E873" s="3"/>
      <c r="F873" s="3"/>
    </row>
    <row r="874" spans="1:6">
      <c r="A874" s="3"/>
      <c r="B874" s="3"/>
      <c r="C874" s="3"/>
      <c r="E874" s="3"/>
      <c r="F874" s="3"/>
    </row>
    <row r="875" spans="1:6">
      <c r="A875" s="3"/>
      <c r="B875" s="3"/>
      <c r="C875" s="3"/>
      <c r="E875" s="3"/>
      <c r="F875" s="3"/>
    </row>
    <row r="876" spans="1:6">
      <c r="A876" s="3"/>
      <c r="B876" s="3"/>
      <c r="C876" s="3"/>
      <c r="E876" s="3"/>
      <c r="F876" s="3"/>
    </row>
    <row r="877" spans="1:6">
      <c r="A877" s="3"/>
      <c r="B877" s="3"/>
      <c r="C877" s="3"/>
      <c r="E877" s="3"/>
      <c r="F877" s="3"/>
    </row>
    <row r="878" spans="1:6">
      <c r="A878" s="3"/>
      <c r="B878" s="3"/>
      <c r="C878" s="3"/>
      <c r="E878" s="3"/>
      <c r="F878" s="3"/>
    </row>
    <row r="879" spans="1:6">
      <c r="A879" s="3"/>
      <c r="B879" s="3"/>
      <c r="C879" s="3"/>
      <c r="E879" s="3"/>
      <c r="F879" s="3"/>
    </row>
    <row r="880" spans="1:6">
      <c r="A880" s="3"/>
      <c r="B880" s="3"/>
      <c r="C880" s="3"/>
      <c r="E880" s="3"/>
      <c r="F880" s="3"/>
    </row>
    <row r="881" spans="1:6">
      <c r="A881" s="3"/>
      <c r="B881" s="3"/>
      <c r="C881" s="3"/>
      <c r="E881" s="3"/>
      <c r="F881" s="3"/>
    </row>
    <row r="882" spans="1:6">
      <c r="A882" s="3"/>
      <c r="B882" s="3"/>
      <c r="C882" s="3"/>
      <c r="E882" s="3"/>
      <c r="F882" s="3"/>
    </row>
    <row r="883" spans="1:6">
      <c r="A883" s="3"/>
      <c r="B883" s="3"/>
      <c r="C883" s="3"/>
      <c r="E883" s="3"/>
      <c r="F883" s="3"/>
    </row>
    <row r="884" spans="1:6">
      <c r="A884" s="3"/>
      <c r="B884" s="3"/>
      <c r="C884" s="3"/>
      <c r="E884" s="3"/>
      <c r="F884" s="3"/>
    </row>
    <row r="885" spans="1:6">
      <c r="A885" s="3"/>
      <c r="B885" s="3"/>
      <c r="C885" s="3"/>
      <c r="E885" s="3"/>
      <c r="F885" s="3"/>
    </row>
    <row r="886" spans="1:6">
      <c r="A886" s="3"/>
      <c r="B886" s="3"/>
      <c r="C886" s="3"/>
      <c r="E886" s="3"/>
      <c r="F886" s="3"/>
    </row>
    <row r="887" spans="1:6">
      <c r="A887" s="3"/>
      <c r="B887" s="3"/>
      <c r="C887" s="3"/>
      <c r="E887" s="3"/>
      <c r="F887" s="3"/>
    </row>
    <row r="888" spans="1:6">
      <c r="A888" s="3"/>
      <c r="B888" s="3"/>
      <c r="C888" s="3"/>
      <c r="E888" s="3"/>
      <c r="F888" s="3"/>
    </row>
    <row r="889" spans="1:6">
      <c r="A889" s="3"/>
      <c r="B889" s="3"/>
      <c r="C889" s="3"/>
      <c r="E889" s="3"/>
      <c r="F889" s="3"/>
    </row>
    <row r="890" spans="1:6">
      <c r="A890" s="3"/>
      <c r="B890" s="3"/>
      <c r="C890" s="3"/>
      <c r="E890" s="3"/>
      <c r="F890" s="3"/>
    </row>
    <row r="891" spans="1:6">
      <c r="A891" s="3"/>
      <c r="B891" s="3"/>
      <c r="C891" s="3"/>
      <c r="E891" s="3"/>
      <c r="F891" s="3"/>
    </row>
    <row r="892" spans="1:6">
      <c r="A892" s="3"/>
      <c r="B892" s="3"/>
      <c r="C892" s="3"/>
      <c r="E892" s="3"/>
      <c r="F892" s="3"/>
    </row>
    <row r="893" spans="1:6">
      <c r="A893" s="3"/>
      <c r="B893" s="3"/>
      <c r="C893" s="3"/>
      <c r="E893" s="3"/>
      <c r="F893" s="3"/>
    </row>
    <row r="894" spans="1:6">
      <c r="A894" s="3"/>
      <c r="B894" s="3"/>
      <c r="C894" s="3"/>
      <c r="E894" s="3"/>
      <c r="F894" s="3"/>
    </row>
    <row r="895" spans="1:6">
      <c r="A895" s="3"/>
      <c r="B895" s="3"/>
      <c r="C895" s="3"/>
      <c r="E895" s="3"/>
      <c r="F895" s="3"/>
    </row>
    <row r="896" spans="1:6">
      <c r="A896" s="3"/>
      <c r="B896" s="3"/>
      <c r="C896" s="3"/>
      <c r="E896" s="3"/>
      <c r="F896" s="3"/>
    </row>
    <row r="897" spans="1:6">
      <c r="A897" s="3"/>
      <c r="B897" s="3"/>
      <c r="C897" s="3"/>
      <c r="E897" s="3"/>
      <c r="F897" s="3"/>
    </row>
    <row r="898" spans="1:6">
      <c r="A898" s="3"/>
      <c r="B898" s="3"/>
      <c r="C898" s="3"/>
      <c r="E898" s="3"/>
      <c r="F898" s="3"/>
    </row>
    <row r="899" spans="1:6">
      <c r="A899" s="3"/>
      <c r="B899" s="3"/>
      <c r="C899" s="3"/>
      <c r="E899" s="3"/>
      <c r="F899" s="3"/>
    </row>
    <row r="900" spans="1:6">
      <c r="A900" s="3"/>
      <c r="B900" s="3"/>
      <c r="C900" s="3"/>
      <c r="E900" s="3"/>
      <c r="F900" s="3"/>
    </row>
    <row r="901" spans="1:6">
      <c r="A901" s="3"/>
      <c r="B901" s="3"/>
      <c r="C901" s="3"/>
      <c r="E901" s="3"/>
      <c r="F901" s="3"/>
    </row>
    <row r="902" spans="1:6">
      <c r="A902" s="3"/>
      <c r="B902" s="3"/>
      <c r="C902" s="3"/>
      <c r="E902" s="3"/>
      <c r="F902" s="3"/>
    </row>
    <row r="903" spans="1:6">
      <c r="A903" s="3"/>
      <c r="B903" s="3"/>
      <c r="C903" s="3"/>
      <c r="E903" s="3"/>
      <c r="F903" s="3"/>
    </row>
    <row r="904" spans="1:6">
      <c r="A904" s="3"/>
      <c r="B904" s="3"/>
      <c r="C904" s="3"/>
      <c r="E904" s="3"/>
      <c r="F904" s="3"/>
    </row>
    <row r="905" spans="1:6">
      <c r="A905" s="3"/>
      <c r="B905" s="3"/>
      <c r="C905" s="3"/>
      <c r="E905" s="3"/>
      <c r="F905" s="3"/>
    </row>
    <row r="906" spans="1:6">
      <c r="A906" s="3"/>
      <c r="B906" s="3"/>
      <c r="C906" s="3"/>
      <c r="E906" s="3"/>
      <c r="F906" s="3"/>
    </row>
    <row r="907" spans="1:6">
      <c r="A907" s="3"/>
      <c r="B907" s="3"/>
      <c r="C907" s="3"/>
      <c r="E907" s="3"/>
      <c r="F907" s="3"/>
    </row>
    <row r="908" spans="1:6">
      <c r="A908" s="3"/>
      <c r="B908" s="3"/>
      <c r="C908" s="3"/>
      <c r="E908" s="3"/>
      <c r="F908" s="3"/>
    </row>
    <row r="909" spans="1:6">
      <c r="A909" s="3"/>
      <c r="B909" s="3"/>
      <c r="C909" s="3"/>
      <c r="E909" s="3"/>
      <c r="F909" s="3"/>
    </row>
    <row r="910" spans="1:6">
      <c r="A910" s="3"/>
      <c r="B910" s="3"/>
      <c r="C910" s="3"/>
      <c r="E910" s="3"/>
      <c r="F910" s="3"/>
    </row>
    <row r="911" spans="1:6">
      <c r="A911" s="3"/>
      <c r="B911" s="3"/>
      <c r="C911" s="3"/>
      <c r="E911" s="3"/>
      <c r="F911" s="3"/>
    </row>
    <row r="912" spans="1:6">
      <c r="A912" s="3"/>
      <c r="B912" s="3"/>
      <c r="C912" s="3"/>
      <c r="E912" s="3"/>
      <c r="F912" s="3"/>
    </row>
    <row r="913" spans="1:6">
      <c r="A913" s="3"/>
      <c r="B913" s="3"/>
      <c r="C913" s="3"/>
      <c r="E913" s="3"/>
      <c r="F913" s="3"/>
    </row>
    <row r="914" spans="1:6">
      <c r="A914" s="3"/>
      <c r="B914" s="3"/>
      <c r="C914" s="3"/>
      <c r="E914" s="3"/>
      <c r="F914" s="3"/>
    </row>
    <row r="915" spans="1:6">
      <c r="A915" s="3"/>
      <c r="B915" s="3"/>
      <c r="C915" s="3"/>
      <c r="E915" s="3"/>
      <c r="F915" s="3"/>
    </row>
    <row r="916" spans="1:6">
      <c r="A916" s="3"/>
      <c r="B916" s="3"/>
      <c r="C916" s="3"/>
      <c r="E916" s="3"/>
      <c r="F916" s="3"/>
    </row>
    <row r="917" spans="1:6">
      <c r="A917" s="3"/>
      <c r="B917" s="3"/>
      <c r="C917" s="3"/>
      <c r="E917" s="3"/>
      <c r="F917" s="3"/>
    </row>
    <row r="918" spans="1:6">
      <c r="A918" s="3"/>
      <c r="B918" s="3"/>
      <c r="C918" s="3"/>
      <c r="E918" s="3"/>
      <c r="F918" s="3"/>
    </row>
    <row r="919" spans="1:6">
      <c r="A919" s="3"/>
      <c r="B919" s="3"/>
      <c r="C919" s="3"/>
      <c r="E919" s="3"/>
      <c r="F919" s="3"/>
    </row>
    <row r="920" spans="1:6">
      <c r="A920" s="3"/>
      <c r="B920" s="3"/>
      <c r="C920" s="3"/>
      <c r="E920" s="3"/>
      <c r="F920" s="3"/>
    </row>
    <row r="921" spans="1:6">
      <c r="A921" s="3"/>
      <c r="B921" s="3"/>
      <c r="C921" s="3"/>
      <c r="E921" s="3"/>
      <c r="F921" s="3"/>
    </row>
    <row r="922" spans="1:6">
      <c r="A922" s="3"/>
      <c r="B922" s="3"/>
      <c r="C922" s="3"/>
      <c r="E922" s="3"/>
      <c r="F922" s="3"/>
    </row>
    <row r="923" spans="1:6">
      <c r="A923" s="3"/>
      <c r="B923" s="3"/>
      <c r="C923" s="3"/>
      <c r="E923" s="3"/>
      <c r="F923" s="3"/>
    </row>
    <row r="924" spans="1:6">
      <c r="A924" s="3"/>
      <c r="B924" s="3"/>
      <c r="C924" s="3"/>
      <c r="E924" s="3"/>
      <c r="F924" s="3"/>
    </row>
    <row r="925" spans="1:6">
      <c r="A925" s="3"/>
      <c r="B925" s="3"/>
      <c r="C925" s="3"/>
      <c r="E925" s="3"/>
      <c r="F925" s="3"/>
    </row>
    <row r="926" spans="1:6">
      <c r="A926" s="3"/>
      <c r="B926" s="3"/>
      <c r="C926" s="3"/>
      <c r="E926" s="3"/>
      <c r="F926" s="3"/>
    </row>
    <row r="927" spans="1:6">
      <c r="A927" s="3"/>
      <c r="B927" s="3"/>
      <c r="C927" s="3"/>
      <c r="E927" s="3"/>
      <c r="F927" s="3"/>
    </row>
    <row r="928" spans="1:6">
      <c r="A928" s="3"/>
      <c r="B928" s="3"/>
      <c r="C928" s="3"/>
      <c r="E928" s="3"/>
      <c r="F928" s="3"/>
    </row>
    <row r="929" spans="1:6">
      <c r="A929" s="3"/>
      <c r="B929" s="3"/>
      <c r="C929" s="3"/>
      <c r="E929" s="3"/>
      <c r="F929" s="3"/>
    </row>
    <row r="930" spans="1:6">
      <c r="A930" s="3"/>
      <c r="B930" s="3"/>
      <c r="C930" s="3"/>
      <c r="E930" s="3"/>
      <c r="F930" s="3"/>
    </row>
    <row r="931" spans="1:6">
      <c r="A931" s="3"/>
      <c r="B931" s="3"/>
      <c r="C931" s="3"/>
      <c r="E931" s="3"/>
      <c r="F931" s="3"/>
    </row>
    <row r="932" spans="1:6">
      <c r="A932" s="3"/>
      <c r="B932" s="3"/>
      <c r="C932" s="3"/>
      <c r="E932" s="3"/>
      <c r="F932" s="3"/>
    </row>
    <row r="933" spans="1:6">
      <c r="A933" s="3"/>
      <c r="B933" s="3"/>
      <c r="C933" s="3"/>
      <c r="E933" s="3"/>
      <c r="F933" s="3"/>
    </row>
    <row r="934" spans="1:6">
      <c r="A934" s="3"/>
      <c r="B934" s="3"/>
      <c r="C934" s="3"/>
      <c r="E934" s="3"/>
      <c r="F934" s="3"/>
    </row>
    <row r="935" spans="1:6">
      <c r="A935" s="3"/>
      <c r="B935" s="3"/>
      <c r="C935" s="3"/>
      <c r="E935" s="3"/>
      <c r="F935" s="3"/>
    </row>
    <row r="936" spans="1:6">
      <c r="A936" s="3"/>
      <c r="B936" s="3"/>
      <c r="C936" s="3"/>
      <c r="E936" s="3"/>
      <c r="F936" s="3"/>
    </row>
    <row r="937" spans="1:6">
      <c r="A937" s="3"/>
      <c r="B937" s="3"/>
      <c r="C937" s="3"/>
      <c r="E937" s="3"/>
      <c r="F937" s="3"/>
    </row>
    <row r="938" spans="1:6">
      <c r="A938" s="3"/>
      <c r="B938" s="3"/>
      <c r="C938" s="3"/>
      <c r="E938" s="3"/>
      <c r="F938" s="3"/>
    </row>
    <row r="939" spans="1:6">
      <c r="A939" s="3"/>
      <c r="B939" s="3"/>
      <c r="C939" s="3"/>
      <c r="E939" s="3"/>
      <c r="F939" s="3"/>
    </row>
    <row r="940" spans="1:6">
      <c r="A940" s="3"/>
      <c r="B940" s="3"/>
      <c r="C940" s="3"/>
      <c r="E940" s="3"/>
      <c r="F940" s="3"/>
    </row>
    <row r="941" spans="1:6">
      <c r="A941" s="3"/>
      <c r="B941" s="3"/>
      <c r="C941" s="3"/>
      <c r="E941" s="3"/>
      <c r="F941" s="3"/>
    </row>
    <row r="942" spans="1:6">
      <c r="A942" s="3"/>
      <c r="B942" s="3"/>
      <c r="C942" s="3"/>
      <c r="E942" s="3"/>
      <c r="F942" s="3"/>
    </row>
    <row r="943" spans="1:6">
      <c r="A943" s="3"/>
      <c r="B943" s="3"/>
      <c r="C943" s="3"/>
      <c r="E943" s="3"/>
      <c r="F943" s="3"/>
    </row>
    <row r="944" spans="1:6">
      <c r="A944" s="3"/>
      <c r="B944" s="3"/>
      <c r="C944" s="3"/>
      <c r="E944" s="3"/>
      <c r="F944" s="3"/>
    </row>
    <row r="945" spans="1:6">
      <c r="A945" s="3"/>
      <c r="B945" s="3"/>
      <c r="C945" s="3"/>
      <c r="E945" s="3"/>
      <c r="F945" s="3"/>
    </row>
    <row r="946" spans="1:6">
      <c r="A946" s="3"/>
      <c r="B946" s="3"/>
      <c r="C946" s="3"/>
      <c r="E946" s="3"/>
      <c r="F946" s="3"/>
    </row>
    <row r="947" spans="1:6">
      <c r="A947" s="3"/>
      <c r="B947" s="3"/>
      <c r="C947" s="3"/>
      <c r="E947" s="3"/>
      <c r="F947" s="3"/>
    </row>
    <row r="948" spans="1:6">
      <c r="A948" s="3"/>
      <c r="B948" s="3"/>
      <c r="C948" s="3"/>
      <c r="E948" s="3"/>
      <c r="F948" s="3"/>
    </row>
    <row r="949" spans="1:6">
      <c r="A949" s="3"/>
      <c r="B949" s="3"/>
      <c r="C949" s="3"/>
      <c r="E949" s="3"/>
      <c r="F949" s="3"/>
    </row>
    <row r="950" spans="1:6">
      <c r="A950" s="3"/>
      <c r="B950" s="3"/>
      <c r="C950" s="3"/>
      <c r="E950" s="3"/>
      <c r="F950" s="3"/>
    </row>
    <row r="951" spans="1:6">
      <c r="A951" s="3"/>
      <c r="B951" s="3"/>
      <c r="C951" s="3"/>
      <c r="E951" s="3"/>
      <c r="F951" s="3"/>
    </row>
    <row r="952" spans="1:6">
      <c r="A952" s="3"/>
      <c r="B952" s="3"/>
      <c r="C952" s="3"/>
      <c r="E952" s="3"/>
      <c r="F952" s="3"/>
    </row>
    <row r="953" spans="1:6">
      <c r="A953" s="3"/>
      <c r="B953" s="3"/>
      <c r="C953" s="3"/>
      <c r="E953" s="3"/>
      <c r="F953" s="3"/>
    </row>
    <row r="954" spans="1:6">
      <c r="A954" s="3"/>
      <c r="B954" s="3"/>
      <c r="C954" s="3"/>
      <c r="E954" s="3"/>
      <c r="F954" s="3"/>
    </row>
    <row r="955" spans="1:6">
      <c r="A955" s="3"/>
      <c r="B955" s="3"/>
      <c r="C955" s="3"/>
      <c r="E955" s="3"/>
      <c r="F955" s="3"/>
    </row>
    <row r="956" spans="1:6">
      <c r="A956" s="3"/>
      <c r="B956" s="3"/>
      <c r="C956" s="3"/>
      <c r="E956" s="3"/>
      <c r="F956" s="3"/>
    </row>
    <row r="957" spans="1:6">
      <c r="A957" s="3"/>
      <c r="B957" s="3"/>
      <c r="C957" s="3"/>
      <c r="E957" s="3"/>
      <c r="F957" s="3"/>
    </row>
    <row r="958" spans="1:6">
      <c r="A958" s="3"/>
      <c r="B958" s="3"/>
      <c r="C958" s="3"/>
      <c r="E958" s="3"/>
      <c r="F958" s="3"/>
    </row>
    <row r="959" spans="1:6">
      <c r="A959" s="3"/>
      <c r="B959" s="3"/>
      <c r="C959" s="3"/>
      <c r="E959" s="3"/>
      <c r="F959" s="3"/>
    </row>
    <row r="960" spans="1:6">
      <c r="A960" s="3"/>
      <c r="B960" s="3"/>
      <c r="C960" s="3"/>
      <c r="E960" s="3"/>
      <c r="F960" s="3"/>
    </row>
    <row r="961" spans="1:6">
      <c r="A961" s="3"/>
      <c r="B961" s="3"/>
      <c r="C961" s="3"/>
      <c r="E961" s="3"/>
      <c r="F961" s="3"/>
    </row>
    <row r="962" spans="1:6">
      <c r="A962" s="3"/>
      <c r="B962" s="3"/>
      <c r="C962" s="3"/>
      <c r="E962" s="3"/>
      <c r="F962" s="3"/>
    </row>
    <row r="963" spans="1:6">
      <c r="A963" s="3"/>
      <c r="B963" s="3"/>
      <c r="C963" s="3"/>
      <c r="E963" s="3"/>
      <c r="F963" s="3"/>
    </row>
    <row r="964" spans="1:6">
      <c r="A964" s="3"/>
      <c r="B964" s="3"/>
      <c r="C964" s="3"/>
      <c r="E964" s="3"/>
      <c r="F964" s="3"/>
    </row>
    <row r="965" spans="1:6">
      <c r="A965" s="3"/>
      <c r="B965" s="3"/>
      <c r="C965" s="3"/>
      <c r="E965" s="3"/>
      <c r="F965" s="3"/>
    </row>
    <row r="966" spans="1:6">
      <c r="A966" s="3"/>
      <c r="B966" s="3"/>
      <c r="C966" s="3"/>
      <c r="E966" s="3"/>
      <c r="F966" s="3"/>
    </row>
    <row r="967" spans="1:6">
      <c r="A967" s="3"/>
      <c r="B967" s="3"/>
      <c r="C967" s="3"/>
      <c r="E967" s="3"/>
      <c r="F967" s="3"/>
    </row>
    <row r="968" spans="1:6">
      <c r="A968" s="3"/>
      <c r="B968" s="3"/>
      <c r="C968" s="3"/>
      <c r="E968" s="3"/>
      <c r="F968" s="3"/>
    </row>
    <row r="969" spans="1:6">
      <c r="A969" s="3"/>
      <c r="B969" s="3"/>
      <c r="C969" s="3"/>
      <c r="E969" s="3"/>
      <c r="F969" s="3"/>
    </row>
    <row r="970" spans="1:6">
      <c r="A970" s="3"/>
      <c r="B970" s="3"/>
      <c r="C970" s="3"/>
      <c r="E970" s="3"/>
      <c r="F970" s="3"/>
    </row>
    <row r="971" spans="1:6">
      <c r="A971" s="3"/>
      <c r="B971" s="3"/>
      <c r="C971" s="3"/>
      <c r="E971" s="3"/>
      <c r="F971" s="3"/>
    </row>
    <row r="972" spans="1:6">
      <c r="A972" s="3"/>
      <c r="B972" s="3"/>
      <c r="C972" s="3"/>
      <c r="E972" s="3"/>
      <c r="F972" s="3"/>
    </row>
    <row r="973" spans="1:6">
      <c r="A973" s="3"/>
      <c r="B973" s="3"/>
      <c r="C973" s="3"/>
      <c r="E973" s="3"/>
      <c r="F973" s="3"/>
    </row>
    <row r="974" spans="1:6">
      <c r="A974" s="3"/>
      <c r="B974" s="3"/>
      <c r="C974" s="3"/>
      <c r="E974" s="3"/>
      <c r="F974" s="3"/>
    </row>
    <row r="975" spans="1:6">
      <c r="A975" s="3"/>
      <c r="B975" s="3"/>
      <c r="C975" s="3"/>
      <c r="E975" s="3"/>
      <c r="F975" s="3"/>
    </row>
    <row r="976" spans="1:6">
      <c r="A976" s="3"/>
      <c r="B976" s="3"/>
      <c r="C976" s="3"/>
      <c r="E976" s="3"/>
      <c r="F976" s="3"/>
    </row>
    <row r="977" spans="1:6">
      <c r="A977" s="3"/>
      <c r="B977" s="3"/>
      <c r="C977" s="3"/>
      <c r="E977" s="3"/>
      <c r="F977" s="3"/>
    </row>
    <row r="978" spans="1:6">
      <c r="A978" s="3"/>
      <c r="B978" s="3"/>
      <c r="C978" s="3"/>
      <c r="E978" s="3"/>
      <c r="F978" s="3"/>
    </row>
    <row r="979" spans="1:6">
      <c r="A979" s="3"/>
      <c r="B979" s="3"/>
      <c r="C979" s="3"/>
      <c r="E979" s="3"/>
      <c r="F979" s="3"/>
    </row>
    <row r="980" spans="1:6">
      <c r="A980" s="3"/>
      <c r="B980" s="3"/>
      <c r="C980" s="3"/>
      <c r="E980" s="3"/>
      <c r="F980" s="3"/>
    </row>
    <row r="981" spans="1:6">
      <c r="A981" s="3"/>
      <c r="B981" s="3"/>
      <c r="C981" s="3"/>
      <c r="E981" s="3"/>
      <c r="F981" s="3"/>
    </row>
    <row r="982" spans="1:6">
      <c r="A982" s="3"/>
      <c r="B982" s="3"/>
      <c r="C982" s="3"/>
      <c r="E982" s="3"/>
      <c r="F982" s="3"/>
    </row>
    <row r="983" spans="1:6">
      <c r="A983" s="3"/>
      <c r="B983" s="3"/>
      <c r="C983" s="3"/>
      <c r="E983" s="3"/>
      <c r="F983" s="3"/>
    </row>
    <row r="984" spans="1:6">
      <c r="A984" s="3"/>
      <c r="B984" s="3"/>
      <c r="C984" s="3"/>
      <c r="E984" s="3"/>
      <c r="F984" s="3"/>
    </row>
    <row r="985" spans="1:6">
      <c r="A985" s="3"/>
      <c r="B985" s="3"/>
      <c r="C985" s="3"/>
      <c r="E985" s="3"/>
      <c r="F985" s="3"/>
    </row>
    <row r="986" spans="1:6">
      <c r="A986" s="3"/>
      <c r="B986" s="3"/>
      <c r="C986" s="3"/>
      <c r="E986" s="3"/>
      <c r="F986" s="3"/>
    </row>
    <row r="987" spans="1:6">
      <c r="A987" s="3"/>
      <c r="B987" s="3"/>
      <c r="C987" s="3"/>
      <c r="E987" s="3"/>
      <c r="F987" s="3"/>
    </row>
    <row r="988" spans="1:6">
      <c r="A988" s="3"/>
      <c r="B988" s="3"/>
      <c r="C988" s="3"/>
      <c r="E988" s="3"/>
      <c r="F988" s="3"/>
    </row>
    <row r="989" spans="1:6">
      <c r="A989" s="3"/>
      <c r="B989" s="3"/>
      <c r="C989" s="3"/>
      <c r="E989" s="3"/>
      <c r="F989" s="3"/>
    </row>
    <row r="990" spans="1:6">
      <c r="A990" s="3"/>
      <c r="B990" s="3"/>
      <c r="C990" s="3"/>
      <c r="E990" s="3"/>
      <c r="F990" s="3"/>
    </row>
    <row r="991" spans="1:6">
      <c r="A991" s="3"/>
      <c r="B991" s="3"/>
      <c r="C991" s="3"/>
      <c r="E991" s="3"/>
      <c r="F991" s="3"/>
    </row>
    <row r="992" spans="1:6">
      <c r="A992" s="3"/>
      <c r="B992" s="3"/>
      <c r="C992" s="3"/>
      <c r="E992" s="3"/>
      <c r="F992" s="3"/>
    </row>
    <row r="993" spans="1:6">
      <c r="A993" s="3"/>
      <c r="B993" s="3"/>
      <c r="C993" s="3"/>
      <c r="E993" s="3"/>
      <c r="F993" s="3"/>
    </row>
    <row r="994" spans="1:6">
      <c r="A994" s="3"/>
      <c r="B994" s="3"/>
      <c r="C994" s="3"/>
      <c r="E994" s="3"/>
      <c r="F994" s="3"/>
    </row>
    <row r="995" spans="1:6">
      <c r="A995" s="3"/>
      <c r="B995" s="3"/>
      <c r="C995" s="3"/>
      <c r="E995" s="3"/>
      <c r="F995" s="3"/>
    </row>
    <row r="996" spans="1:6">
      <c r="A996" s="3"/>
      <c r="B996" s="3"/>
      <c r="C996" s="3"/>
      <c r="E996" s="3"/>
      <c r="F996" s="3"/>
    </row>
    <row r="997" spans="1:6">
      <c r="A997" s="3"/>
      <c r="B997" s="3"/>
      <c r="C997" s="3"/>
      <c r="E997" s="3"/>
      <c r="F997" s="3"/>
    </row>
    <row r="998" spans="1:6">
      <c r="A998" s="3"/>
      <c r="B998" s="3"/>
      <c r="C998" s="3"/>
      <c r="E998" s="3"/>
      <c r="F998" s="3"/>
    </row>
    <row r="999" spans="1:6">
      <c r="A999" s="3"/>
      <c r="B999" s="3"/>
      <c r="C999" s="3"/>
      <c r="E999" s="3"/>
      <c r="F999" s="3"/>
    </row>
    <row r="1000" spans="1:6">
      <c r="A1000" s="3"/>
      <c r="B1000" s="3"/>
      <c r="C1000" s="3"/>
      <c r="E1000" s="3"/>
      <c r="F1000" s="3"/>
    </row>
    <row r="1001" spans="1:6">
      <c r="A1001" s="3"/>
      <c r="B1001" s="3"/>
      <c r="C1001" s="3"/>
      <c r="E1001" s="3"/>
      <c r="F1001" s="3"/>
    </row>
    <row r="1002" spans="1:6">
      <c r="A1002" s="3"/>
      <c r="B1002" s="3"/>
      <c r="C1002" s="3"/>
      <c r="E1002" s="3"/>
      <c r="F1002" s="3"/>
    </row>
    <row r="1003" spans="1:6">
      <c r="A1003" s="3"/>
      <c r="B1003" s="3"/>
      <c r="C1003" s="3"/>
      <c r="E1003" s="3"/>
      <c r="F1003" s="3"/>
    </row>
    <row r="1004" spans="1:6">
      <c r="A1004" s="3"/>
      <c r="B1004" s="3"/>
      <c r="C1004" s="3"/>
      <c r="E1004" s="3"/>
      <c r="F1004" s="3"/>
    </row>
    <row r="1005" spans="1:6">
      <c r="A1005" s="3"/>
      <c r="B1005" s="3"/>
      <c r="C1005" s="3"/>
      <c r="E1005" s="3"/>
      <c r="F1005" s="3"/>
    </row>
    <row r="1006" spans="1:6">
      <c r="A1006" s="3"/>
      <c r="B1006" s="3"/>
      <c r="C1006" s="3"/>
      <c r="E1006" s="3"/>
      <c r="F1006" s="3"/>
    </row>
    <row r="1007" spans="1:6">
      <c r="A1007" s="3"/>
      <c r="B1007" s="3"/>
      <c r="C1007" s="3"/>
      <c r="E1007" s="3"/>
      <c r="F1007" s="3"/>
    </row>
    <row r="1008" spans="1:6">
      <c r="A1008" s="3"/>
      <c r="B1008" s="3"/>
      <c r="C1008" s="3"/>
      <c r="E1008" s="3"/>
      <c r="F1008" s="3"/>
    </row>
    <row r="1009" spans="1:6">
      <c r="A1009" s="3"/>
      <c r="B1009" s="3"/>
      <c r="C1009" s="3"/>
      <c r="E1009" s="3"/>
      <c r="F1009" s="3"/>
    </row>
    <row r="1010" spans="1:6">
      <c r="A1010" s="3"/>
      <c r="B1010" s="3"/>
      <c r="C1010" s="3"/>
      <c r="E1010" s="3"/>
      <c r="F1010" s="3"/>
    </row>
    <row r="1011" spans="1:6">
      <c r="A1011" s="3"/>
      <c r="B1011" s="3"/>
      <c r="C1011" s="3"/>
      <c r="E1011" s="3"/>
      <c r="F1011" s="3"/>
    </row>
    <row r="1012" spans="1:6">
      <c r="A1012" s="3"/>
      <c r="B1012" s="3"/>
      <c r="C1012" s="3"/>
      <c r="E1012" s="3"/>
      <c r="F1012" s="3"/>
    </row>
    <row r="1013" spans="1:6">
      <c r="A1013" s="3"/>
      <c r="B1013" s="3"/>
      <c r="C1013" s="3"/>
      <c r="E1013" s="3"/>
      <c r="F1013" s="3"/>
    </row>
    <row r="1014" spans="1:6">
      <c r="A1014" s="3"/>
      <c r="B1014" s="3"/>
      <c r="C1014" s="3"/>
      <c r="E1014" s="3"/>
      <c r="F1014" s="3"/>
    </row>
    <row r="1015" spans="1:6">
      <c r="A1015" s="3"/>
      <c r="B1015" s="3"/>
      <c r="C1015" s="3"/>
      <c r="E1015" s="3"/>
      <c r="F1015" s="3"/>
    </row>
    <row r="1016" spans="1:6">
      <c r="A1016" s="3"/>
      <c r="B1016" s="3"/>
      <c r="C1016" s="3"/>
      <c r="E1016" s="3"/>
      <c r="F1016" s="3"/>
    </row>
    <row r="1017" spans="1:6">
      <c r="A1017" s="3"/>
      <c r="B1017" s="3"/>
      <c r="C1017" s="3"/>
      <c r="E1017" s="3"/>
      <c r="F1017" s="3"/>
    </row>
    <row r="1018" spans="1:6">
      <c r="A1018" s="3"/>
      <c r="B1018" s="3"/>
      <c r="C1018" s="3"/>
      <c r="E1018" s="3"/>
      <c r="F1018" s="3"/>
    </row>
    <row r="1019" spans="1:6">
      <c r="A1019" s="3"/>
      <c r="B1019" s="3"/>
      <c r="C1019" s="3"/>
      <c r="E1019" s="3"/>
      <c r="F1019" s="3"/>
    </row>
    <row r="1020" spans="1:6">
      <c r="A1020" s="3"/>
      <c r="B1020" s="3"/>
      <c r="C1020" s="3"/>
      <c r="E1020" s="3"/>
      <c r="F1020" s="3"/>
    </row>
    <row r="1021" spans="1:6">
      <c r="A1021" s="3"/>
      <c r="B1021" s="3"/>
      <c r="C1021" s="3"/>
      <c r="E1021" s="3"/>
      <c r="F1021" s="3"/>
    </row>
    <row r="1022" spans="1:6">
      <c r="A1022" s="3"/>
      <c r="B1022" s="3"/>
      <c r="C1022" s="3"/>
      <c r="E1022" s="3"/>
      <c r="F1022" s="3"/>
    </row>
    <row r="1023" spans="1:6">
      <c r="A1023" s="3"/>
      <c r="B1023" s="3"/>
      <c r="C1023" s="3"/>
      <c r="E1023" s="3"/>
      <c r="F1023" s="3"/>
    </row>
    <row r="1024" spans="1:6">
      <c r="A1024" s="3"/>
      <c r="B1024" s="3"/>
      <c r="C1024" s="3"/>
      <c r="E1024" s="3"/>
      <c r="F1024" s="3"/>
    </row>
    <row r="1025" spans="1:6">
      <c r="A1025" s="3"/>
      <c r="B1025" s="3"/>
      <c r="C1025" s="3"/>
      <c r="E1025" s="3"/>
      <c r="F1025" s="3"/>
    </row>
    <row r="1026" spans="1:6">
      <c r="A1026" s="3"/>
      <c r="B1026" s="3"/>
      <c r="C1026" s="3"/>
      <c r="E1026" s="3"/>
      <c r="F1026" s="3"/>
    </row>
    <row r="1027" spans="1:6">
      <c r="A1027" s="3"/>
      <c r="B1027" s="3"/>
      <c r="C1027" s="3"/>
      <c r="E1027" s="3"/>
      <c r="F1027" s="3"/>
    </row>
    <row r="1028" spans="1:6">
      <c r="A1028" s="3"/>
      <c r="B1028" s="3"/>
      <c r="C1028" s="3"/>
      <c r="E1028" s="3"/>
      <c r="F1028" s="3"/>
    </row>
    <row r="1029" spans="1:6">
      <c r="A1029" s="3"/>
      <c r="B1029" s="3"/>
      <c r="C1029" s="3"/>
      <c r="E1029" s="3"/>
      <c r="F1029" s="3"/>
    </row>
    <row r="1030" spans="1:6">
      <c r="A1030" s="3"/>
      <c r="B1030" s="3"/>
      <c r="C1030" s="3"/>
      <c r="E1030" s="3"/>
      <c r="F1030" s="3"/>
    </row>
    <row r="1031" spans="1:6">
      <c r="A1031" s="3"/>
      <c r="B1031" s="3"/>
      <c r="C1031" s="3"/>
      <c r="E1031" s="3"/>
      <c r="F1031" s="3"/>
    </row>
    <row r="1032" spans="1:6">
      <c r="A1032" s="3"/>
      <c r="B1032" s="3"/>
      <c r="C1032" s="3"/>
      <c r="E1032" s="3"/>
      <c r="F1032" s="3"/>
    </row>
    <row r="1033" spans="1:6">
      <c r="A1033" s="3"/>
      <c r="B1033" s="3"/>
      <c r="C1033" s="3"/>
      <c r="E1033" s="3"/>
      <c r="F1033" s="3"/>
    </row>
    <row r="1034" spans="1:6">
      <c r="A1034" s="3"/>
      <c r="B1034" s="3"/>
      <c r="C1034" s="3"/>
      <c r="E1034" s="3"/>
      <c r="F1034" s="3"/>
    </row>
    <row r="1035" spans="1:6">
      <c r="A1035" s="3"/>
      <c r="B1035" s="3"/>
      <c r="C1035" s="3"/>
      <c r="E1035" s="3"/>
      <c r="F1035" s="3"/>
    </row>
    <row r="1036" spans="1:6">
      <c r="A1036" s="3"/>
      <c r="B1036" s="3"/>
      <c r="C1036" s="3"/>
      <c r="E1036" s="3"/>
      <c r="F1036" s="3"/>
    </row>
    <row r="1037" spans="1:6">
      <c r="A1037" s="3"/>
      <c r="B1037" s="3"/>
      <c r="C1037" s="3"/>
      <c r="E1037" s="3"/>
      <c r="F1037" s="3"/>
    </row>
    <row r="1038" spans="1:6">
      <c r="A1038" s="3"/>
      <c r="B1038" s="3"/>
      <c r="C1038" s="3"/>
      <c r="E1038" s="3"/>
      <c r="F1038" s="3"/>
    </row>
    <row r="1039" spans="1:6">
      <c r="A1039" s="3"/>
      <c r="B1039" s="3"/>
      <c r="C1039" s="3"/>
      <c r="E1039" s="3"/>
      <c r="F1039" s="3"/>
    </row>
    <row r="1040" spans="1:6">
      <c r="A1040" s="3"/>
      <c r="B1040" s="3"/>
      <c r="C1040" s="3"/>
      <c r="E1040" s="3"/>
      <c r="F1040" s="3"/>
    </row>
    <row r="1041" spans="1:6">
      <c r="A1041" s="3"/>
      <c r="B1041" s="3"/>
      <c r="C1041" s="3"/>
      <c r="E1041" s="3"/>
      <c r="F1041" s="3"/>
    </row>
    <row r="1042" spans="1:6">
      <c r="A1042" s="3"/>
      <c r="B1042" s="3"/>
      <c r="C1042" s="3"/>
      <c r="E1042" s="3"/>
      <c r="F1042" s="3"/>
    </row>
    <row r="1043" spans="1:6">
      <c r="A1043" s="3"/>
      <c r="B1043" s="3"/>
      <c r="C1043" s="3"/>
      <c r="E1043" s="3"/>
      <c r="F1043" s="3"/>
    </row>
    <row r="1044" spans="1:6">
      <c r="A1044" s="3"/>
      <c r="B1044" s="3"/>
      <c r="C1044" s="3"/>
      <c r="E1044" s="3"/>
      <c r="F1044" s="3"/>
    </row>
    <row r="1045" spans="1:6">
      <c r="A1045" s="3"/>
      <c r="B1045" s="3"/>
      <c r="C1045" s="3"/>
      <c r="E1045" s="3"/>
      <c r="F1045" s="3"/>
    </row>
    <row r="1046" spans="1:6">
      <c r="A1046" s="3"/>
      <c r="B1046" s="3"/>
      <c r="C1046" s="3"/>
      <c r="E1046" s="3"/>
      <c r="F1046" s="3"/>
    </row>
    <row r="1047" spans="1:6">
      <c r="A1047" s="3"/>
      <c r="B1047" s="3"/>
      <c r="C1047" s="3"/>
      <c r="E1047" s="3"/>
      <c r="F1047" s="3"/>
    </row>
    <row r="1048" spans="1:6">
      <c r="A1048" s="3"/>
      <c r="B1048" s="3"/>
      <c r="C1048" s="3"/>
      <c r="E1048" s="3"/>
      <c r="F1048" s="3"/>
    </row>
    <row r="1049" spans="1:6">
      <c r="A1049" s="3"/>
      <c r="B1049" s="3"/>
      <c r="C1049" s="3"/>
      <c r="E1049" s="3"/>
      <c r="F1049" s="3"/>
    </row>
    <row r="1050" spans="1:6">
      <c r="A1050" s="3"/>
      <c r="B1050" s="3"/>
      <c r="C1050" s="3"/>
      <c r="E1050" s="3"/>
      <c r="F1050" s="3"/>
    </row>
    <row r="1051" spans="1:6">
      <c r="A1051" s="3"/>
      <c r="B1051" s="3"/>
      <c r="C1051" s="3"/>
      <c r="E1051" s="3"/>
      <c r="F1051" s="3"/>
    </row>
    <row r="1052" spans="1:6">
      <c r="A1052" s="3"/>
      <c r="B1052" s="3"/>
      <c r="C1052" s="3"/>
      <c r="E1052" s="3"/>
      <c r="F1052" s="3"/>
    </row>
    <row r="1053" spans="1:6">
      <c r="A1053" s="3"/>
      <c r="B1053" s="3"/>
      <c r="C1053" s="3"/>
      <c r="E1053" s="3"/>
      <c r="F1053" s="3"/>
    </row>
    <row r="1054" spans="1:6">
      <c r="A1054" s="3"/>
      <c r="B1054" s="3"/>
      <c r="C1054" s="3"/>
      <c r="E1054" s="3"/>
      <c r="F1054" s="3"/>
    </row>
    <row r="1055" spans="1:6">
      <c r="A1055" s="3"/>
      <c r="B1055" s="3"/>
      <c r="C1055" s="3"/>
      <c r="E1055" s="3"/>
      <c r="F1055" s="3"/>
    </row>
    <row r="1056" spans="1:6">
      <c r="A1056" s="3"/>
      <c r="B1056" s="3"/>
      <c r="C1056" s="3"/>
      <c r="E1056" s="3"/>
      <c r="F1056" s="3"/>
    </row>
    <row r="1057" spans="1:6">
      <c r="A1057" s="3"/>
      <c r="B1057" s="3"/>
      <c r="C1057" s="3"/>
      <c r="E1057" s="3"/>
      <c r="F1057" s="3"/>
    </row>
    <row r="1058" spans="1:6">
      <c r="A1058" s="3"/>
      <c r="B1058" s="3"/>
      <c r="C1058" s="3"/>
      <c r="E1058" s="3"/>
      <c r="F1058" s="3"/>
    </row>
    <row r="1059" spans="1:6">
      <c r="A1059" s="3"/>
      <c r="B1059" s="3"/>
      <c r="C1059" s="3"/>
      <c r="E1059" s="3"/>
      <c r="F1059" s="3"/>
    </row>
    <row r="1060" spans="1:6">
      <c r="A1060" s="3"/>
      <c r="B1060" s="3"/>
      <c r="C1060" s="3"/>
      <c r="E1060" s="3"/>
      <c r="F1060" s="3"/>
    </row>
    <row r="1061" spans="1:6">
      <c r="A1061" s="3"/>
      <c r="B1061" s="3"/>
      <c r="C1061" s="3"/>
      <c r="E1061" s="3"/>
      <c r="F1061" s="3"/>
    </row>
    <row r="1062" spans="1:6">
      <c r="A1062" s="3"/>
      <c r="B1062" s="3"/>
      <c r="C1062" s="3"/>
      <c r="E1062" s="3"/>
      <c r="F1062" s="3"/>
    </row>
    <row r="1063" spans="1:6">
      <c r="A1063" s="3"/>
      <c r="B1063" s="3"/>
      <c r="C1063" s="3"/>
      <c r="E1063" s="3"/>
      <c r="F1063" s="3"/>
    </row>
    <row r="1064" spans="1:6">
      <c r="A1064" s="3"/>
      <c r="B1064" s="3"/>
      <c r="C1064" s="3"/>
      <c r="E1064" s="3"/>
      <c r="F1064" s="3"/>
    </row>
    <row r="1065" spans="1:6">
      <c r="A1065" s="3"/>
      <c r="B1065" s="3"/>
      <c r="C1065" s="3"/>
      <c r="E1065" s="3"/>
      <c r="F1065" s="3"/>
    </row>
    <row r="1066" spans="1:6">
      <c r="A1066" s="3"/>
      <c r="B1066" s="3"/>
      <c r="C1066" s="3"/>
      <c r="E1066" s="3"/>
      <c r="F1066" s="3"/>
    </row>
    <row r="1067" spans="1:6">
      <c r="A1067" s="3"/>
      <c r="B1067" s="3"/>
      <c r="C1067" s="3"/>
      <c r="E1067" s="3"/>
      <c r="F1067" s="3"/>
    </row>
    <row r="1068" spans="1:6">
      <c r="A1068" s="3"/>
      <c r="B1068" s="3"/>
      <c r="C1068" s="3"/>
      <c r="E1068" s="3"/>
      <c r="F1068" s="3"/>
    </row>
    <row r="1069" spans="1:6">
      <c r="A1069" s="3"/>
      <c r="B1069" s="3"/>
      <c r="C1069" s="3"/>
      <c r="E1069" s="3"/>
      <c r="F1069" s="3"/>
    </row>
    <row r="1070" spans="1:6">
      <c r="A1070" s="3"/>
      <c r="B1070" s="3"/>
      <c r="C1070" s="3"/>
      <c r="E1070" s="3"/>
      <c r="F1070" s="3"/>
    </row>
    <row r="1071" spans="1:6">
      <c r="A1071" s="3"/>
      <c r="B1071" s="3"/>
      <c r="C1071" s="3"/>
      <c r="E1071" s="3"/>
      <c r="F1071" s="3"/>
    </row>
    <row r="1072" spans="1:6">
      <c r="A1072" s="3"/>
      <c r="B1072" s="3"/>
      <c r="C1072" s="3"/>
      <c r="E1072" s="3"/>
      <c r="F1072" s="3"/>
    </row>
    <row r="1073" spans="1:6">
      <c r="A1073" s="3"/>
      <c r="B1073" s="3"/>
      <c r="C1073" s="3"/>
      <c r="E1073" s="3"/>
      <c r="F1073" s="3"/>
    </row>
    <row r="1074" spans="1:6">
      <c r="A1074" s="3"/>
      <c r="B1074" s="3"/>
      <c r="C1074" s="3"/>
      <c r="E1074" s="3"/>
      <c r="F1074" s="3"/>
    </row>
    <row r="1075" spans="1:6">
      <c r="A1075" s="3"/>
      <c r="B1075" s="3"/>
      <c r="C1075" s="3"/>
      <c r="E1075" s="3"/>
      <c r="F1075" s="3"/>
    </row>
    <row r="1076" spans="1:6">
      <c r="A1076" s="3"/>
      <c r="B1076" s="3"/>
      <c r="C1076" s="3"/>
      <c r="E1076" s="3"/>
      <c r="F1076" s="3"/>
    </row>
    <row r="1077" spans="1:6">
      <c r="A1077" s="3"/>
      <c r="B1077" s="3"/>
      <c r="C1077" s="3"/>
      <c r="E1077" s="3"/>
      <c r="F1077" s="3"/>
    </row>
    <row r="1078" spans="1:6">
      <c r="A1078" s="3"/>
      <c r="B1078" s="3"/>
      <c r="C1078" s="3"/>
      <c r="E1078" s="3"/>
      <c r="F1078" s="3"/>
    </row>
    <row r="1079" spans="1:6">
      <c r="A1079" s="3"/>
      <c r="B1079" s="3"/>
      <c r="C1079" s="3"/>
      <c r="E1079" s="3"/>
      <c r="F1079" s="3"/>
    </row>
    <row r="1080" spans="1:6">
      <c r="A1080" s="3"/>
      <c r="B1080" s="3"/>
      <c r="C1080" s="3"/>
      <c r="E1080" s="3"/>
      <c r="F1080" s="3"/>
    </row>
    <row r="1081" spans="1:6">
      <c r="A1081" s="3"/>
      <c r="B1081" s="3"/>
      <c r="C1081" s="3"/>
      <c r="E1081" s="3"/>
      <c r="F1081" s="3"/>
    </row>
    <row r="1082" spans="1:6">
      <c r="A1082" s="3"/>
      <c r="B1082" s="3"/>
      <c r="C1082" s="3"/>
      <c r="E1082" s="3"/>
      <c r="F1082" s="3"/>
    </row>
    <row r="1083" spans="1:6">
      <c r="A1083" s="3"/>
      <c r="B1083" s="3"/>
      <c r="C1083" s="3"/>
      <c r="E1083" s="3"/>
      <c r="F1083" s="3"/>
    </row>
    <row r="1084" spans="1:6">
      <c r="A1084" s="3"/>
      <c r="B1084" s="3"/>
      <c r="C1084" s="3"/>
      <c r="E1084" s="3"/>
      <c r="F1084" s="3"/>
    </row>
    <row r="1085" spans="1:6">
      <c r="A1085" s="3"/>
      <c r="B1085" s="3"/>
      <c r="C1085" s="3"/>
      <c r="E1085" s="3"/>
      <c r="F1085" s="3"/>
    </row>
    <row r="1086" spans="1:6">
      <c r="A1086" s="3"/>
      <c r="B1086" s="3"/>
      <c r="C1086" s="3"/>
      <c r="E1086" s="3"/>
      <c r="F1086" s="3"/>
    </row>
    <row r="1087" spans="1:6">
      <c r="A1087" s="3"/>
      <c r="B1087" s="3"/>
      <c r="C1087" s="3"/>
      <c r="E1087" s="3"/>
      <c r="F1087" s="3"/>
    </row>
    <row r="1088" spans="1:6">
      <c r="A1088" s="3"/>
      <c r="B1088" s="3"/>
      <c r="C1088" s="3"/>
      <c r="E1088" s="3"/>
      <c r="F1088" s="3"/>
    </row>
    <row r="1089" spans="1:6">
      <c r="A1089" s="3"/>
      <c r="B1089" s="3"/>
      <c r="C1089" s="3"/>
      <c r="E1089" s="3"/>
      <c r="F1089" s="3"/>
    </row>
    <row r="1090" spans="1:6">
      <c r="A1090" s="3"/>
      <c r="B1090" s="3"/>
      <c r="C1090" s="3"/>
      <c r="E1090" s="3"/>
      <c r="F1090" s="3"/>
    </row>
    <row r="1091" spans="1:6">
      <c r="A1091" s="3"/>
      <c r="B1091" s="3"/>
      <c r="C1091" s="3"/>
      <c r="E1091" s="3"/>
      <c r="F1091" s="3"/>
    </row>
    <row r="1092" spans="1:6">
      <c r="A1092" s="3"/>
      <c r="B1092" s="3"/>
      <c r="C1092" s="3"/>
      <c r="E1092" s="3"/>
      <c r="F1092" s="3"/>
    </row>
    <row r="1093" spans="1:6">
      <c r="A1093" s="3"/>
      <c r="B1093" s="3"/>
      <c r="C1093" s="3"/>
      <c r="E1093" s="3"/>
      <c r="F1093" s="3"/>
    </row>
    <row r="1094" spans="1:6">
      <c r="A1094" s="3"/>
      <c r="B1094" s="3"/>
      <c r="C1094" s="3"/>
      <c r="E1094" s="3"/>
      <c r="F1094" s="3"/>
    </row>
    <row r="1095" spans="1:6">
      <c r="A1095" s="3"/>
      <c r="B1095" s="3"/>
      <c r="C1095" s="3"/>
      <c r="E1095" s="3"/>
      <c r="F1095" s="3"/>
    </row>
    <row r="1096" spans="1:6">
      <c r="A1096" s="3"/>
      <c r="B1096" s="3"/>
      <c r="C1096" s="3"/>
      <c r="E1096" s="3"/>
      <c r="F1096" s="3"/>
    </row>
    <row r="1097" spans="1:6">
      <c r="A1097" s="3"/>
      <c r="B1097" s="3"/>
      <c r="C1097" s="3"/>
      <c r="E1097" s="3"/>
      <c r="F1097" s="3"/>
    </row>
    <row r="1098" spans="1:6">
      <c r="A1098" s="3"/>
      <c r="B1098" s="3"/>
      <c r="C1098" s="3"/>
      <c r="E1098" s="3"/>
      <c r="F1098" s="3"/>
    </row>
  </sheetData>
  <sheetProtection password="F17D" sheet="1" objects="1" scenarios="1"/>
  <mergeCells count="91">
    <mergeCell ref="A290:H290"/>
    <mergeCell ref="A297:H297"/>
    <mergeCell ref="A304:H304"/>
    <mergeCell ref="A310:H310"/>
    <mergeCell ref="A250:H250"/>
    <mergeCell ref="A257:H257"/>
    <mergeCell ref="A267:H267"/>
    <mergeCell ref="A274:H274"/>
    <mergeCell ref="A283:H283"/>
    <mergeCell ref="A305:A309"/>
    <mergeCell ref="E305:E309"/>
    <mergeCell ref="E298:E303"/>
    <mergeCell ref="A115:H115"/>
    <mergeCell ref="A127:H127"/>
    <mergeCell ref="A133:H133"/>
    <mergeCell ref="A152:H152"/>
    <mergeCell ref="A164:H164"/>
    <mergeCell ref="A36:H36"/>
    <mergeCell ref="A53:H53"/>
    <mergeCell ref="A71:H71"/>
    <mergeCell ref="A87:H87"/>
    <mergeCell ref="A96:H96"/>
    <mergeCell ref="E88:E95"/>
    <mergeCell ref="E22:E35"/>
    <mergeCell ref="A311:A318"/>
    <mergeCell ref="E311:E318"/>
    <mergeCell ref="E116:E126"/>
    <mergeCell ref="E210:E226"/>
    <mergeCell ref="A183:A190"/>
    <mergeCell ref="E183:E190"/>
    <mergeCell ref="A192:A199"/>
    <mergeCell ref="A201:A208"/>
    <mergeCell ref="E201:E208"/>
    <mergeCell ref="A165:A174"/>
    <mergeCell ref="A291:A296"/>
    <mergeCell ref="E291:E296"/>
    <mergeCell ref="A298:A303"/>
    <mergeCell ref="A245:A249"/>
    <mergeCell ref="E245:E249"/>
    <mergeCell ref="E228:E237"/>
    <mergeCell ref="A239:A243"/>
    <mergeCell ref="E239:E243"/>
    <mergeCell ref="E165:E174"/>
    <mergeCell ref="A175:H175"/>
    <mergeCell ref="A176:A181"/>
    <mergeCell ref="E176:E181"/>
    <mergeCell ref="A210:A226"/>
    <mergeCell ref="A228:A237"/>
    <mergeCell ref="A182:H182"/>
    <mergeCell ref="A191:H191"/>
    <mergeCell ref="A200:H200"/>
    <mergeCell ref="A209:H209"/>
    <mergeCell ref="A227:H227"/>
    <mergeCell ref="A1:H1"/>
    <mergeCell ref="A134:A151"/>
    <mergeCell ref="E134:E151"/>
    <mergeCell ref="A97:A114"/>
    <mergeCell ref="A72:A86"/>
    <mergeCell ref="E72:E86"/>
    <mergeCell ref="A22:A35"/>
    <mergeCell ref="A37:A52"/>
    <mergeCell ref="E37:E52"/>
    <mergeCell ref="A128:A132"/>
    <mergeCell ref="E128:E132"/>
    <mergeCell ref="A54:A70"/>
    <mergeCell ref="E54:E70"/>
    <mergeCell ref="A2:G2"/>
    <mergeCell ref="A116:A126"/>
    <mergeCell ref="A88:A95"/>
    <mergeCell ref="E97:E114"/>
    <mergeCell ref="A284:A289"/>
    <mergeCell ref="E284:E289"/>
    <mergeCell ref="E258:E266"/>
    <mergeCell ref="A275:A282"/>
    <mergeCell ref="E275:E282"/>
    <mergeCell ref="A251:A256"/>
    <mergeCell ref="E251:E256"/>
    <mergeCell ref="A258:A266"/>
    <mergeCell ref="E192:E199"/>
    <mergeCell ref="A268:A273"/>
    <mergeCell ref="E268:E273"/>
    <mergeCell ref="A153:A163"/>
    <mergeCell ref="A238:H238"/>
    <mergeCell ref="A244:H244"/>
    <mergeCell ref="E153:E163"/>
    <mergeCell ref="A3:A11"/>
    <mergeCell ref="E3:E11"/>
    <mergeCell ref="A21:H21"/>
    <mergeCell ref="A13:A20"/>
    <mergeCell ref="E13:E20"/>
    <mergeCell ref="A12:H12"/>
  </mergeCells>
  <phoneticPr fontId="1" type="noConversion"/>
  <pageMargins left="0.25" right="0.25" top="0.75" bottom="0.75" header="0.3" footer="0.3"/>
  <pageSetup paperSize="9" orientation="portrait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00B050"/>
  </sheetPr>
  <dimension ref="A1:I1205"/>
  <sheetViews>
    <sheetView topLeftCell="A441" workbookViewId="0">
      <selection activeCell="E186" sqref="E186:E196"/>
    </sheetView>
  </sheetViews>
  <sheetFormatPr baseColWidth="10" defaultColWidth="8.83203125" defaultRowHeight="15" x14ac:dyDescent="0"/>
  <cols>
    <col min="1" max="1" width="14.6640625" customWidth="1"/>
    <col min="2" max="2" width="12.1640625" customWidth="1"/>
    <col min="3" max="3" width="13" customWidth="1"/>
    <col min="4" max="4" width="8.1640625" style="9" customWidth="1"/>
    <col min="5" max="5" width="17.1640625" customWidth="1"/>
    <col min="6" max="6" width="13.1640625" customWidth="1"/>
    <col min="7" max="7" width="15.83203125" customWidth="1"/>
    <col min="8" max="8" width="11" style="9" customWidth="1"/>
    <col min="9" max="9" width="13.1640625" customWidth="1"/>
  </cols>
  <sheetData>
    <row r="1" spans="1:8" ht="67.5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24.75" customHeight="1" thickBot="1">
      <c r="A2" s="354" t="s">
        <v>654</v>
      </c>
      <c r="B2" s="355"/>
      <c r="C2" s="355"/>
      <c r="D2" s="355"/>
      <c r="E2" s="355"/>
      <c r="F2" s="355"/>
      <c r="G2" s="356"/>
      <c r="H2" s="275">
        <v>6.8</v>
      </c>
    </row>
    <row r="3" spans="1:8" ht="16" thickBot="1">
      <c r="A3" s="362" t="s">
        <v>300</v>
      </c>
      <c r="B3" s="363"/>
      <c r="C3" s="363"/>
      <c r="D3" s="363"/>
      <c r="E3" s="363"/>
      <c r="F3" s="363"/>
      <c r="G3" s="363"/>
      <c r="H3" s="363"/>
    </row>
    <row r="4" spans="1:8" ht="33.75" customHeight="1">
      <c r="A4" s="372"/>
      <c r="B4" s="16" t="s">
        <v>4</v>
      </c>
      <c r="C4" s="310" t="s">
        <v>130</v>
      </c>
      <c r="D4" s="212" t="s">
        <v>383</v>
      </c>
      <c r="E4" s="327"/>
      <c r="F4" s="16" t="s">
        <v>4</v>
      </c>
      <c r="G4" s="310" t="s">
        <v>131</v>
      </c>
      <c r="H4" s="212" t="s">
        <v>383</v>
      </c>
    </row>
    <row r="5" spans="1:8" ht="36" customHeight="1">
      <c r="A5" s="373"/>
      <c r="B5" s="20" t="s">
        <v>5</v>
      </c>
      <c r="C5" s="21" t="s">
        <v>448</v>
      </c>
      <c r="D5" s="249">
        <f>7/H2</f>
        <v>1.0294117647058825</v>
      </c>
      <c r="E5" s="328"/>
      <c r="F5" s="20" t="s">
        <v>5</v>
      </c>
      <c r="G5" s="21" t="s">
        <v>449</v>
      </c>
      <c r="H5" s="249">
        <f>10/H2</f>
        <v>1.4705882352941178</v>
      </c>
    </row>
    <row r="6" spans="1:8">
      <c r="A6" s="373"/>
      <c r="B6" s="243" t="s">
        <v>324</v>
      </c>
      <c r="C6" s="54" t="s">
        <v>322</v>
      </c>
      <c r="D6" s="251"/>
      <c r="E6" s="328"/>
      <c r="F6" s="243" t="s">
        <v>324</v>
      </c>
      <c r="G6" s="54" t="s">
        <v>322</v>
      </c>
      <c r="H6" s="251"/>
    </row>
    <row r="7" spans="1:8" ht="16.5" customHeight="1">
      <c r="A7" s="373"/>
      <c r="B7" s="36" t="s">
        <v>51</v>
      </c>
      <c r="C7" s="138"/>
      <c r="D7" s="253">
        <f>C7*D5</f>
        <v>0</v>
      </c>
      <c r="E7" s="328"/>
      <c r="F7" s="36" t="s">
        <v>51</v>
      </c>
      <c r="G7" s="138"/>
      <c r="H7" s="253">
        <f>G7*H5</f>
        <v>0</v>
      </c>
    </row>
    <row r="8" spans="1:8" ht="16.5" customHeight="1">
      <c r="A8" s="373"/>
      <c r="B8" s="36" t="s">
        <v>50</v>
      </c>
      <c r="C8" s="153"/>
      <c r="D8" s="253">
        <f>C8*D5</f>
        <v>0</v>
      </c>
      <c r="E8" s="328"/>
      <c r="F8" s="36" t="s">
        <v>50</v>
      </c>
      <c r="G8" s="153"/>
      <c r="H8" s="253">
        <f>G8*H5</f>
        <v>0</v>
      </c>
    </row>
    <row r="9" spans="1:8" ht="16.5" customHeight="1">
      <c r="A9" s="373"/>
      <c r="B9" s="36" t="s">
        <v>55</v>
      </c>
      <c r="C9" s="149"/>
      <c r="D9" s="253">
        <f>C9*D5</f>
        <v>0</v>
      </c>
      <c r="E9" s="328"/>
      <c r="F9" s="36"/>
      <c r="G9" s="153"/>
      <c r="H9" s="253"/>
    </row>
    <row r="10" spans="1:8" ht="16.5" customHeight="1">
      <c r="A10" s="373"/>
      <c r="B10" s="36" t="s">
        <v>31</v>
      </c>
      <c r="C10" s="135"/>
      <c r="D10" s="253">
        <f>C10*D5</f>
        <v>0</v>
      </c>
      <c r="E10" s="328"/>
      <c r="F10" s="36"/>
      <c r="G10" s="55"/>
      <c r="H10" s="253"/>
    </row>
    <row r="11" spans="1:8" ht="16.5" customHeight="1" thickBot="1">
      <c r="A11" s="374"/>
      <c r="B11" s="37" t="s">
        <v>37</v>
      </c>
      <c r="C11" s="38">
        <f>SUM(C7:C10)</f>
        <v>0</v>
      </c>
      <c r="D11" s="252">
        <f>SUM(D7:D10)</f>
        <v>0</v>
      </c>
      <c r="E11" s="330"/>
      <c r="F11" s="37" t="s">
        <v>37</v>
      </c>
      <c r="G11" s="38">
        <f>SUM(G7:G9)</f>
        <v>0</v>
      </c>
      <c r="H11" s="252">
        <f>SUM(H7:H8)</f>
        <v>0</v>
      </c>
    </row>
    <row r="12" spans="1:8" s="1" customFormat="1" ht="16" thickBot="1">
      <c r="A12" s="362" t="str">
        <f>A3</f>
        <v>Минимальный заказ 300 шт. в ассортименте, но не менее 5 шт. одного цвета</v>
      </c>
      <c r="B12" s="363"/>
      <c r="C12" s="363"/>
      <c r="D12" s="363"/>
      <c r="E12" s="363"/>
      <c r="F12" s="363"/>
      <c r="G12" s="363"/>
      <c r="H12" s="363"/>
    </row>
    <row r="13" spans="1:8" ht="33.75" customHeight="1">
      <c r="A13" s="372"/>
      <c r="B13" s="16" t="s">
        <v>4</v>
      </c>
      <c r="C13" s="310" t="s">
        <v>132</v>
      </c>
      <c r="D13" s="212" t="s">
        <v>383</v>
      </c>
      <c r="E13" s="327"/>
      <c r="F13" s="16" t="s">
        <v>4</v>
      </c>
      <c r="G13" s="310" t="s">
        <v>142</v>
      </c>
      <c r="H13" s="212" t="s">
        <v>383</v>
      </c>
    </row>
    <row r="14" spans="1:8" ht="62" customHeight="1">
      <c r="A14" s="373"/>
      <c r="B14" s="20" t="s">
        <v>5</v>
      </c>
      <c r="C14" s="21" t="s">
        <v>450</v>
      </c>
      <c r="D14" s="249">
        <f>24/H2</f>
        <v>3.5294117647058822</v>
      </c>
      <c r="E14" s="328"/>
      <c r="F14" s="20" t="s">
        <v>5</v>
      </c>
      <c r="G14" s="21" t="s">
        <v>451</v>
      </c>
      <c r="H14" s="249">
        <f>24/H2</f>
        <v>3.5294117647058822</v>
      </c>
    </row>
    <row r="15" spans="1:8">
      <c r="A15" s="373"/>
      <c r="B15" s="243" t="s">
        <v>324</v>
      </c>
      <c r="C15" s="54" t="s">
        <v>322</v>
      </c>
      <c r="D15" s="251"/>
      <c r="E15" s="328"/>
      <c r="F15" s="243" t="s">
        <v>324</v>
      </c>
      <c r="G15" s="54" t="s">
        <v>322</v>
      </c>
      <c r="H15" s="251"/>
    </row>
    <row r="16" spans="1:8" ht="16.5" customHeight="1">
      <c r="A16" s="373"/>
      <c r="B16" s="36" t="s">
        <v>52</v>
      </c>
      <c r="C16" s="137"/>
      <c r="D16" s="253">
        <f>C16*D14</f>
        <v>0</v>
      </c>
      <c r="E16" s="328"/>
      <c r="F16" s="36" t="s">
        <v>51</v>
      </c>
      <c r="G16" s="138"/>
      <c r="H16" s="253">
        <f>G16*H14</f>
        <v>0</v>
      </c>
    </row>
    <row r="17" spans="1:8" ht="16.5" customHeight="1" thickBot="1">
      <c r="A17" s="374"/>
      <c r="B17" s="37" t="s">
        <v>37</v>
      </c>
      <c r="C17" s="38">
        <f>SUM(C16)</f>
        <v>0</v>
      </c>
      <c r="D17" s="252">
        <f>SUM(D16)</f>
        <v>0</v>
      </c>
      <c r="E17" s="330"/>
      <c r="F17" s="37" t="s">
        <v>37</v>
      </c>
      <c r="G17" s="38">
        <f>SUM(G16)</f>
        <v>0</v>
      </c>
      <c r="H17" s="252">
        <f>SUM(H16)</f>
        <v>0</v>
      </c>
    </row>
    <row r="18" spans="1:8" ht="16.5" customHeight="1" thickBot="1">
      <c r="A18" s="390" t="str">
        <f>A3</f>
        <v>Минимальный заказ 300 шт. в ассортименте, но не менее 5 шт. одного цвета</v>
      </c>
      <c r="B18" s="332"/>
      <c r="C18" s="332"/>
      <c r="D18" s="332"/>
      <c r="E18" s="332"/>
      <c r="F18" s="332"/>
      <c r="G18" s="332"/>
      <c r="H18" s="332"/>
    </row>
    <row r="19" spans="1:8" ht="26.25" customHeight="1">
      <c r="A19" s="372"/>
      <c r="B19" s="16" t="s">
        <v>4</v>
      </c>
      <c r="C19" s="310" t="s">
        <v>216</v>
      </c>
      <c r="D19" s="212" t="s">
        <v>383</v>
      </c>
      <c r="E19" s="327"/>
      <c r="F19" s="16" t="s">
        <v>4</v>
      </c>
      <c r="G19" s="290" t="s">
        <v>541</v>
      </c>
      <c r="H19" s="212" t="s">
        <v>383</v>
      </c>
    </row>
    <row r="20" spans="1:8" ht="55">
      <c r="A20" s="373"/>
      <c r="B20" s="20" t="s">
        <v>5</v>
      </c>
      <c r="C20" s="21" t="s">
        <v>452</v>
      </c>
      <c r="D20" s="249">
        <f>14/H2</f>
        <v>2.0588235294117649</v>
      </c>
      <c r="E20" s="328"/>
      <c r="F20" s="20" t="s">
        <v>5</v>
      </c>
      <c r="G20" s="21" t="s">
        <v>558</v>
      </c>
      <c r="H20" s="249">
        <f>6.8/H2</f>
        <v>1</v>
      </c>
    </row>
    <row r="21" spans="1:8" ht="16.5" customHeight="1">
      <c r="A21" s="373"/>
      <c r="B21" s="243" t="s">
        <v>324</v>
      </c>
      <c r="C21" s="54" t="s">
        <v>322</v>
      </c>
      <c r="D21" s="251"/>
      <c r="E21" s="328"/>
      <c r="F21" s="243" t="s">
        <v>324</v>
      </c>
      <c r="G21" s="54" t="s">
        <v>322</v>
      </c>
      <c r="H21" s="251"/>
    </row>
    <row r="22" spans="1:8" ht="16.5" customHeight="1">
      <c r="A22" s="373"/>
      <c r="B22" s="36" t="s">
        <v>57</v>
      </c>
      <c r="C22" s="130"/>
      <c r="D22" s="253">
        <f>C22*D20</f>
        <v>0</v>
      </c>
      <c r="E22" s="328"/>
      <c r="F22" s="36" t="s">
        <v>23</v>
      </c>
      <c r="G22" s="173"/>
      <c r="H22" s="253">
        <f>G22*H20</f>
        <v>0</v>
      </c>
    </row>
    <row r="23" spans="1:8" ht="16.5" customHeight="1">
      <c r="A23" s="373"/>
      <c r="B23" s="36" t="s">
        <v>58</v>
      </c>
      <c r="C23" s="131"/>
      <c r="D23" s="253">
        <f>C23*D20</f>
        <v>0</v>
      </c>
      <c r="E23" s="328"/>
      <c r="F23" s="36" t="s">
        <v>24</v>
      </c>
      <c r="G23" s="216"/>
      <c r="H23" s="253">
        <f>G23*H20</f>
        <v>0</v>
      </c>
    </row>
    <row r="24" spans="1:8" ht="16.5" customHeight="1">
      <c r="A24" s="373"/>
      <c r="B24" s="36" t="s">
        <v>25</v>
      </c>
      <c r="C24" s="132"/>
      <c r="D24" s="253">
        <f>C24*D20</f>
        <v>0</v>
      </c>
      <c r="E24" s="328"/>
      <c r="F24" s="36" t="s">
        <v>258</v>
      </c>
      <c r="G24" s="286"/>
      <c r="H24" s="253">
        <f>G24*H20</f>
        <v>0</v>
      </c>
    </row>
    <row r="25" spans="1:8" ht="16.5" customHeight="1">
      <c r="A25" s="373"/>
      <c r="B25" s="36" t="s">
        <v>55</v>
      </c>
      <c r="C25" s="180"/>
      <c r="D25" s="253">
        <f>C25*D20</f>
        <v>0</v>
      </c>
      <c r="E25" s="328"/>
      <c r="F25" s="20"/>
      <c r="G25" s="54"/>
      <c r="H25" s="251"/>
    </row>
    <row r="26" spans="1:8" ht="16.5" customHeight="1">
      <c r="A26" s="373"/>
      <c r="B26" s="36" t="s">
        <v>53</v>
      </c>
      <c r="C26" s="181"/>
      <c r="D26" s="253">
        <f>C26*D20</f>
        <v>0</v>
      </c>
      <c r="E26" s="328"/>
      <c r="F26" s="20"/>
      <c r="G26" s="21"/>
      <c r="H26" s="251"/>
    </row>
    <row r="27" spans="1:8" ht="16.5" customHeight="1">
      <c r="A27" s="373"/>
      <c r="B27" s="36" t="s">
        <v>217</v>
      </c>
      <c r="C27" s="182"/>
      <c r="D27" s="253">
        <f>C27*D20</f>
        <v>0</v>
      </c>
      <c r="E27" s="328"/>
      <c r="F27" s="20"/>
      <c r="G27" s="21"/>
      <c r="H27" s="251"/>
    </row>
    <row r="28" spans="1:8" ht="17.25" customHeight="1">
      <c r="A28" s="373"/>
      <c r="B28" s="36" t="s">
        <v>218</v>
      </c>
      <c r="C28" s="183"/>
      <c r="D28" s="253">
        <f>C28*D20</f>
        <v>0</v>
      </c>
      <c r="E28" s="328"/>
      <c r="F28" s="20"/>
      <c r="G28" s="21"/>
      <c r="H28" s="251"/>
    </row>
    <row r="29" spans="1:8" ht="16.5" customHeight="1" thickBot="1">
      <c r="A29" s="374"/>
      <c r="B29" s="37" t="s">
        <v>37</v>
      </c>
      <c r="C29" s="38">
        <f>SUM(C22:C28)</f>
        <v>0</v>
      </c>
      <c r="D29" s="252">
        <f>SUM(D22:D28)</f>
        <v>0</v>
      </c>
      <c r="E29" s="330"/>
      <c r="F29" s="37" t="s">
        <v>37</v>
      </c>
      <c r="G29" s="38">
        <f>SUM(G22:G24)</f>
        <v>0</v>
      </c>
      <c r="H29" s="252">
        <f>SUM(H22:H24)</f>
        <v>0</v>
      </c>
    </row>
    <row r="30" spans="1:8" ht="16.5" customHeight="1" thickBot="1">
      <c r="A30" s="362" t="str">
        <f>A3</f>
        <v>Минимальный заказ 300 шт. в ассортименте, но не менее 5 шт. одного цвета</v>
      </c>
      <c r="B30" s="363"/>
      <c r="C30" s="363"/>
      <c r="D30" s="363"/>
      <c r="E30" s="363"/>
      <c r="F30" s="363"/>
      <c r="G30" s="363"/>
      <c r="H30" s="363"/>
    </row>
    <row r="31" spans="1:8" ht="22.5" customHeight="1">
      <c r="A31" s="372"/>
      <c r="B31" s="16" t="s">
        <v>4</v>
      </c>
      <c r="C31" s="290" t="s">
        <v>22</v>
      </c>
      <c r="D31" s="212" t="s">
        <v>383</v>
      </c>
      <c r="E31" s="327"/>
      <c r="F31" s="16" t="s">
        <v>4</v>
      </c>
      <c r="G31" s="290" t="s">
        <v>21</v>
      </c>
      <c r="H31" s="212" t="s">
        <v>383</v>
      </c>
    </row>
    <row r="32" spans="1:8" ht="33">
      <c r="A32" s="373"/>
      <c r="B32" s="20" t="s">
        <v>5</v>
      </c>
      <c r="C32" s="21" t="s">
        <v>453</v>
      </c>
      <c r="D32" s="249">
        <f>7/H2</f>
        <v>1.0294117647058825</v>
      </c>
      <c r="E32" s="328"/>
      <c r="F32" s="20" t="s">
        <v>5</v>
      </c>
      <c r="G32" s="21" t="s">
        <v>454</v>
      </c>
      <c r="H32" s="249">
        <f>10.68/H2</f>
        <v>1.5705882352941176</v>
      </c>
    </row>
    <row r="33" spans="1:8">
      <c r="A33" s="373"/>
      <c r="B33" s="243" t="s">
        <v>324</v>
      </c>
      <c r="C33" s="54" t="s">
        <v>322</v>
      </c>
      <c r="D33" s="251"/>
      <c r="E33" s="328"/>
      <c r="F33" s="243" t="s">
        <v>324</v>
      </c>
      <c r="G33" s="54" t="s">
        <v>322</v>
      </c>
      <c r="H33" s="251"/>
    </row>
    <row r="34" spans="1:8">
      <c r="A34" s="373"/>
      <c r="B34" s="36" t="s">
        <v>51</v>
      </c>
      <c r="C34" s="138"/>
      <c r="D34" s="253">
        <f>C34*D32</f>
        <v>0</v>
      </c>
      <c r="E34" s="328"/>
      <c r="F34" s="36" t="s">
        <v>51</v>
      </c>
      <c r="G34" s="138"/>
      <c r="H34" s="253">
        <f>G34*H32</f>
        <v>0</v>
      </c>
    </row>
    <row r="35" spans="1:8" ht="16.5" customHeight="1">
      <c r="A35" s="373"/>
      <c r="B35" s="36" t="s">
        <v>50</v>
      </c>
      <c r="C35" s="153"/>
      <c r="D35" s="253">
        <f>C35*D32</f>
        <v>0</v>
      </c>
      <c r="E35" s="328"/>
      <c r="F35" s="36" t="s">
        <v>50</v>
      </c>
      <c r="G35" s="153"/>
      <c r="H35" s="253">
        <f>G35*H32</f>
        <v>0</v>
      </c>
    </row>
    <row r="36" spans="1:8" ht="16.5" customHeight="1">
      <c r="A36" s="373"/>
      <c r="B36" s="36" t="s">
        <v>52</v>
      </c>
      <c r="C36" s="137"/>
      <c r="D36" s="253">
        <f>C36*D32</f>
        <v>0</v>
      </c>
      <c r="E36" s="328"/>
      <c r="F36" s="36" t="s">
        <v>52</v>
      </c>
      <c r="G36" s="137"/>
      <c r="H36" s="253">
        <f>G36*H32</f>
        <v>0</v>
      </c>
    </row>
    <row r="37" spans="1:8" ht="16.5" customHeight="1">
      <c r="A37" s="373"/>
      <c r="B37" s="36" t="s">
        <v>55</v>
      </c>
      <c r="C37" s="149"/>
      <c r="D37" s="253">
        <f>C37*D32</f>
        <v>0</v>
      </c>
      <c r="E37" s="328"/>
      <c r="F37" s="36" t="s">
        <v>55</v>
      </c>
      <c r="G37" s="149"/>
      <c r="H37" s="253">
        <f>G37*H32</f>
        <v>0</v>
      </c>
    </row>
    <row r="38" spans="1:8" ht="16.5" customHeight="1">
      <c r="A38" s="373"/>
      <c r="B38" s="36" t="s">
        <v>31</v>
      </c>
      <c r="C38" s="135"/>
      <c r="D38" s="253">
        <f>C38*D32</f>
        <v>0</v>
      </c>
      <c r="E38" s="328"/>
      <c r="F38" s="36" t="s">
        <v>31</v>
      </c>
      <c r="G38" s="135"/>
      <c r="H38" s="253">
        <f>G38*H32</f>
        <v>0</v>
      </c>
    </row>
    <row r="39" spans="1:8" ht="16.5" customHeight="1" thickBot="1">
      <c r="A39" s="374"/>
      <c r="B39" s="37" t="s">
        <v>37</v>
      </c>
      <c r="C39" s="38">
        <f>SUM(C34:C38)</f>
        <v>0</v>
      </c>
      <c r="D39" s="252">
        <f>SUM(D34:D38)</f>
        <v>0</v>
      </c>
      <c r="E39" s="330"/>
      <c r="F39" s="37" t="s">
        <v>37</v>
      </c>
      <c r="G39" s="38">
        <f>SUM(G34:G38)</f>
        <v>0</v>
      </c>
      <c r="H39" s="252">
        <f>SUM(H34:H38)</f>
        <v>0</v>
      </c>
    </row>
    <row r="40" spans="1:8" s="3" customFormat="1" ht="16" thickBot="1">
      <c r="A40" s="362" t="str">
        <f>A3</f>
        <v>Минимальный заказ 300 шт. в ассортименте, но не менее 5 шт. одного цвета</v>
      </c>
      <c r="B40" s="363"/>
      <c r="C40" s="363"/>
      <c r="D40" s="363"/>
      <c r="E40" s="363"/>
      <c r="F40" s="363"/>
      <c r="G40" s="363"/>
      <c r="H40" s="363"/>
    </row>
    <row r="41" spans="1:8" ht="33.75" customHeight="1">
      <c r="A41" s="375"/>
      <c r="B41" s="16" t="s">
        <v>4</v>
      </c>
      <c r="C41" s="290" t="s">
        <v>101</v>
      </c>
      <c r="D41" s="212" t="s">
        <v>383</v>
      </c>
      <c r="E41" s="397"/>
      <c r="F41" s="16" t="s">
        <v>4</v>
      </c>
      <c r="G41" s="290" t="s">
        <v>120</v>
      </c>
      <c r="H41" s="212" t="s">
        <v>383</v>
      </c>
    </row>
    <row r="42" spans="1:8" ht="55">
      <c r="A42" s="376"/>
      <c r="B42" s="20" t="s">
        <v>5</v>
      </c>
      <c r="C42" s="21" t="s">
        <v>455</v>
      </c>
      <c r="D42" s="249">
        <f>24/H2</f>
        <v>3.5294117647058822</v>
      </c>
      <c r="E42" s="398"/>
      <c r="F42" s="20" t="s">
        <v>5</v>
      </c>
      <c r="G42" s="21" t="s">
        <v>121</v>
      </c>
      <c r="H42" s="249">
        <f>24/H2</f>
        <v>3.5294117647058822</v>
      </c>
    </row>
    <row r="43" spans="1:8">
      <c r="A43" s="376"/>
      <c r="B43" s="243" t="s">
        <v>324</v>
      </c>
      <c r="C43" s="54" t="s">
        <v>322</v>
      </c>
      <c r="D43" s="251"/>
      <c r="E43" s="398"/>
      <c r="F43" s="243" t="s">
        <v>324</v>
      </c>
      <c r="G43" s="54" t="s">
        <v>322</v>
      </c>
      <c r="H43" s="251"/>
    </row>
    <row r="44" spans="1:8" ht="16.5" customHeight="1">
      <c r="A44" s="376"/>
      <c r="B44" s="36" t="s">
        <v>51</v>
      </c>
      <c r="C44" s="138"/>
      <c r="D44" s="253">
        <f>C44*D42</f>
        <v>0</v>
      </c>
      <c r="E44" s="398"/>
      <c r="F44" s="36" t="s">
        <v>35</v>
      </c>
      <c r="G44" s="210"/>
      <c r="H44" s="253">
        <f>G44*H42</f>
        <v>0</v>
      </c>
    </row>
    <row r="45" spans="1:8" ht="16.5" customHeight="1" thickBot="1">
      <c r="A45" s="377"/>
      <c r="B45" s="37" t="s">
        <v>37</v>
      </c>
      <c r="C45" s="38">
        <f>SUM(C44)</f>
        <v>0</v>
      </c>
      <c r="D45" s="252">
        <f>SUM(D44)</f>
        <v>0</v>
      </c>
      <c r="E45" s="399"/>
      <c r="F45" s="37" t="s">
        <v>37</v>
      </c>
      <c r="G45" s="38">
        <f>SUM(G44)</f>
        <v>0</v>
      </c>
      <c r="H45" s="252">
        <f>SUM(H44)</f>
        <v>0</v>
      </c>
    </row>
    <row r="46" spans="1:8" ht="16.5" customHeight="1" thickBot="1">
      <c r="A46" s="390" t="str">
        <f>A3</f>
        <v>Минимальный заказ 300 шт. в ассортименте, но не менее 5 шт. одного цвета</v>
      </c>
      <c r="B46" s="332"/>
      <c r="C46" s="332"/>
      <c r="D46" s="332"/>
      <c r="E46" s="332"/>
      <c r="F46" s="332"/>
      <c r="G46" s="332"/>
      <c r="H46" s="332"/>
    </row>
    <row r="47" spans="1:8" ht="33.75" customHeight="1">
      <c r="A47" s="323"/>
      <c r="B47" s="16" t="s">
        <v>4</v>
      </c>
      <c r="C47" s="290" t="s">
        <v>181</v>
      </c>
      <c r="D47" s="212" t="s">
        <v>383</v>
      </c>
      <c r="E47" s="327"/>
      <c r="F47" s="16" t="s">
        <v>4</v>
      </c>
      <c r="G47" s="309" t="s">
        <v>215</v>
      </c>
      <c r="H47" s="212" t="s">
        <v>383</v>
      </c>
    </row>
    <row r="48" spans="1:8" ht="60" customHeight="1">
      <c r="A48" s="324"/>
      <c r="B48" s="20" t="s">
        <v>5</v>
      </c>
      <c r="C48" s="21" t="s">
        <v>456</v>
      </c>
      <c r="D48" s="249">
        <f>14/H2</f>
        <v>2.0588235294117649</v>
      </c>
      <c r="E48" s="328"/>
      <c r="F48" s="20" t="s">
        <v>5</v>
      </c>
      <c r="G48" s="21" t="s">
        <v>457</v>
      </c>
      <c r="H48" s="249">
        <f>22/H2</f>
        <v>3.2352941176470589</v>
      </c>
    </row>
    <row r="49" spans="1:8" ht="16.5" customHeight="1">
      <c r="A49" s="324"/>
      <c r="B49" s="243" t="s">
        <v>324</v>
      </c>
      <c r="C49" s="54" t="s">
        <v>322</v>
      </c>
      <c r="D49" s="251"/>
      <c r="E49" s="328"/>
      <c r="F49" s="243" t="s">
        <v>324</v>
      </c>
      <c r="G49" s="54" t="s">
        <v>322</v>
      </c>
      <c r="H49" s="251"/>
    </row>
    <row r="50" spans="1:8" ht="16.5" customHeight="1">
      <c r="A50" s="324"/>
      <c r="B50" s="36" t="s">
        <v>57</v>
      </c>
      <c r="C50" s="130"/>
      <c r="D50" s="253">
        <f>C50*D48</f>
        <v>0</v>
      </c>
      <c r="E50" s="328"/>
      <c r="F50" s="36" t="s">
        <v>51</v>
      </c>
      <c r="G50" s="138"/>
      <c r="H50" s="253">
        <f>G50*H48</f>
        <v>0</v>
      </c>
    </row>
    <row r="51" spans="1:8" ht="16.5" customHeight="1">
      <c r="A51" s="324"/>
      <c r="B51" s="36" t="s">
        <v>58</v>
      </c>
      <c r="C51" s="131"/>
      <c r="D51" s="253">
        <f>C51*D48</f>
        <v>0</v>
      </c>
      <c r="E51" s="328"/>
      <c r="F51" s="36" t="s">
        <v>27</v>
      </c>
      <c r="G51" s="234"/>
      <c r="H51" s="253">
        <f>G51*H48</f>
        <v>0</v>
      </c>
    </row>
    <row r="52" spans="1:8" ht="15" customHeight="1">
      <c r="A52" s="324"/>
      <c r="B52" s="36" t="s">
        <v>25</v>
      </c>
      <c r="C52" s="132"/>
      <c r="D52" s="253">
        <f>C52*D48</f>
        <v>0</v>
      </c>
      <c r="E52" s="328"/>
      <c r="F52" s="36"/>
      <c r="G52" s="198"/>
      <c r="H52" s="267"/>
    </row>
    <row r="53" spans="1:8" ht="16.5" customHeight="1">
      <c r="A53" s="324"/>
      <c r="B53" s="36" t="s">
        <v>55</v>
      </c>
      <c r="C53" s="149"/>
      <c r="D53" s="253">
        <f>C53*D48</f>
        <v>0</v>
      </c>
      <c r="E53" s="328"/>
      <c r="F53" s="109"/>
      <c r="G53" s="15"/>
      <c r="H53" s="282"/>
    </row>
    <row r="54" spans="1:8" ht="16.5" customHeight="1">
      <c r="A54" s="324"/>
      <c r="B54" s="36" t="s">
        <v>59</v>
      </c>
      <c r="C54" s="134"/>
      <c r="D54" s="253">
        <f>C54*D48</f>
        <v>0</v>
      </c>
      <c r="E54" s="328"/>
      <c r="F54" s="109"/>
      <c r="G54" s="15"/>
      <c r="H54" s="282"/>
    </row>
    <row r="55" spans="1:8" ht="16.5" customHeight="1">
      <c r="A55" s="324"/>
      <c r="B55" s="36" t="s">
        <v>53</v>
      </c>
      <c r="C55" s="184"/>
      <c r="D55" s="253">
        <f>C55*D48</f>
        <v>0</v>
      </c>
      <c r="E55" s="328"/>
      <c r="F55" s="109"/>
      <c r="G55" s="15"/>
      <c r="H55" s="282"/>
    </row>
    <row r="56" spans="1:8" ht="16.5" customHeight="1">
      <c r="A56" s="324"/>
      <c r="B56" s="36" t="s">
        <v>31</v>
      </c>
      <c r="C56" s="135"/>
      <c r="D56" s="253">
        <f>C56*D48</f>
        <v>0</v>
      </c>
      <c r="E56" s="328"/>
      <c r="F56" s="109"/>
      <c r="G56" s="15"/>
      <c r="H56" s="282"/>
    </row>
    <row r="57" spans="1:8" ht="16.5" customHeight="1" thickBot="1">
      <c r="A57" s="326"/>
      <c r="B57" s="37" t="s">
        <v>37</v>
      </c>
      <c r="C57" s="38">
        <f>SUM(C50:C56)</f>
        <v>0</v>
      </c>
      <c r="D57" s="252">
        <f>SUM(D50:D56)</f>
        <v>0</v>
      </c>
      <c r="E57" s="330"/>
      <c r="F57" s="37" t="s">
        <v>37</v>
      </c>
      <c r="G57" s="38">
        <f>SUM(G49:G51)</f>
        <v>0</v>
      </c>
      <c r="H57" s="252">
        <f>SUM(H50:H51)</f>
        <v>0</v>
      </c>
    </row>
    <row r="58" spans="1:8" ht="16.5" customHeight="1" thickBot="1">
      <c r="A58" s="362" t="str">
        <f>A3</f>
        <v>Минимальный заказ 300 шт. в ассортименте, но не менее 5 шт. одного цвета</v>
      </c>
      <c r="B58" s="363"/>
      <c r="C58" s="363"/>
      <c r="D58" s="363"/>
      <c r="E58" s="363"/>
      <c r="F58" s="363"/>
      <c r="G58" s="363"/>
      <c r="H58" s="363"/>
    </row>
    <row r="59" spans="1:8" ht="24.75" customHeight="1">
      <c r="A59" s="323"/>
      <c r="B59" s="16" t="s">
        <v>4</v>
      </c>
      <c r="C59" s="290" t="s">
        <v>244</v>
      </c>
      <c r="D59" s="213" t="s">
        <v>383</v>
      </c>
      <c r="E59" s="400"/>
      <c r="F59" s="16" t="s">
        <v>4</v>
      </c>
      <c r="G59" s="290" t="s">
        <v>252</v>
      </c>
      <c r="H59" s="212" t="s">
        <v>383</v>
      </c>
    </row>
    <row r="60" spans="1:8" ht="61" customHeight="1">
      <c r="A60" s="324"/>
      <c r="B60" s="20" t="s">
        <v>5</v>
      </c>
      <c r="C60" s="21" t="s">
        <v>458</v>
      </c>
      <c r="D60" s="245">
        <f>24/H2</f>
        <v>3.5294117647058822</v>
      </c>
      <c r="E60" s="401"/>
      <c r="F60" s="20" t="s">
        <v>5</v>
      </c>
      <c r="G60" s="21" t="s">
        <v>459</v>
      </c>
      <c r="H60" s="249">
        <f>7/H2</f>
        <v>1.0294117647058825</v>
      </c>
    </row>
    <row r="61" spans="1:8" ht="16.5" customHeight="1">
      <c r="A61" s="324"/>
      <c r="B61" s="243" t="s">
        <v>324</v>
      </c>
      <c r="C61" s="54" t="s">
        <v>322</v>
      </c>
      <c r="D61" s="247"/>
      <c r="E61" s="401"/>
      <c r="F61" s="243" t="s">
        <v>324</v>
      </c>
      <c r="G61" s="54" t="s">
        <v>322</v>
      </c>
      <c r="H61" s="251"/>
    </row>
    <row r="62" spans="1:8" ht="16.5" customHeight="1">
      <c r="A62" s="324"/>
      <c r="B62" s="20"/>
      <c r="C62" s="21"/>
      <c r="D62" s="247"/>
      <c r="E62" s="401"/>
      <c r="F62" s="20"/>
      <c r="G62" s="21"/>
      <c r="H62" s="251"/>
    </row>
    <row r="63" spans="1:8" ht="16.5" customHeight="1">
      <c r="A63" s="324"/>
      <c r="B63" s="20"/>
      <c r="C63" s="21"/>
      <c r="D63" s="247"/>
      <c r="E63" s="401"/>
      <c r="F63" s="36" t="s">
        <v>50</v>
      </c>
      <c r="G63" s="216"/>
      <c r="H63" s="253">
        <f>G63*H60</f>
        <v>0</v>
      </c>
    </row>
    <row r="64" spans="1:8" ht="16.5" customHeight="1">
      <c r="A64" s="324"/>
      <c r="B64" s="36" t="s">
        <v>51</v>
      </c>
      <c r="C64" s="138"/>
      <c r="D64" s="277">
        <f>C64*D60</f>
        <v>0</v>
      </c>
      <c r="E64" s="401"/>
      <c r="F64" s="36" t="s">
        <v>51</v>
      </c>
      <c r="G64" s="138"/>
      <c r="H64" s="253">
        <f>G64*H60</f>
        <v>0</v>
      </c>
    </row>
    <row r="65" spans="1:8" ht="16.5" customHeight="1" thickBot="1">
      <c r="A65" s="326"/>
      <c r="B65" s="37" t="s">
        <v>37</v>
      </c>
      <c r="C65" s="38">
        <f>SUM(C64)</f>
        <v>0</v>
      </c>
      <c r="D65" s="248">
        <f>SUM(D64)</f>
        <v>0</v>
      </c>
      <c r="E65" s="402"/>
      <c r="F65" s="37" t="s">
        <v>37</v>
      </c>
      <c r="G65" s="38">
        <f>SUM(G63:G64)</f>
        <v>0</v>
      </c>
      <c r="H65" s="252">
        <f>SUM(H63:H64)</f>
        <v>0</v>
      </c>
    </row>
    <row r="66" spans="1:8" ht="16.5" customHeight="1" thickBot="1">
      <c r="A66" s="362" t="s">
        <v>300</v>
      </c>
      <c r="B66" s="363"/>
      <c r="C66" s="363"/>
      <c r="D66" s="363"/>
      <c r="E66" s="363"/>
      <c r="F66" s="363"/>
      <c r="G66" s="363"/>
      <c r="H66" s="363"/>
    </row>
    <row r="67" spans="1:8" ht="21.75" customHeight="1">
      <c r="A67" s="323"/>
      <c r="B67" s="16" t="s">
        <v>4</v>
      </c>
      <c r="C67" s="290" t="s">
        <v>253</v>
      </c>
      <c r="D67" s="212" t="s">
        <v>383</v>
      </c>
      <c r="E67" s="400"/>
      <c r="F67" s="16" t="s">
        <v>4</v>
      </c>
      <c r="G67" s="290" t="s">
        <v>559</v>
      </c>
      <c r="H67" s="212" t="s">
        <v>383</v>
      </c>
    </row>
    <row r="68" spans="1:8" ht="31.5" customHeight="1">
      <c r="A68" s="324"/>
      <c r="B68" s="20" t="s">
        <v>5</v>
      </c>
      <c r="C68" s="21" t="s">
        <v>460</v>
      </c>
      <c r="D68" s="249">
        <f>11/H2</f>
        <v>1.6176470588235294</v>
      </c>
      <c r="E68" s="401"/>
      <c r="F68" s="20" t="s">
        <v>5</v>
      </c>
      <c r="G68" s="21" t="s">
        <v>461</v>
      </c>
      <c r="H68" s="249">
        <f>7/H2</f>
        <v>1.0294117647058825</v>
      </c>
    </row>
    <row r="69" spans="1:8" ht="16.5" customHeight="1">
      <c r="A69" s="324"/>
      <c r="B69" s="243" t="s">
        <v>324</v>
      </c>
      <c r="C69" s="54" t="s">
        <v>322</v>
      </c>
      <c r="D69" s="251"/>
      <c r="E69" s="401"/>
      <c r="F69" s="243" t="s">
        <v>324</v>
      </c>
      <c r="G69" s="54" t="s">
        <v>322</v>
      </c>
      <c r="H69" s="251"/>
    </row>
    <row r="70" spans="1:8" ht="16.5" customHeight="1">
      <c r="A70" s="324"/>
      <c r="B70" s="36" t="s">
        <v>31</v>
      </c>
      <c r="C70" s="214"/>
      <c r="D70" s="253">
        <f>C70*D68</f>
        <v>0</v>
      </c>
      <c r="E70" s="401"/>
      <c r="F70" s="36" t="s">
        <v>51</v>
      </c>
      <c r="G70" s="229"/>
      <c r="H70" s="253">
        <f>G70*H68</f>
        <v>0</v>
      </c>
    </row>
    <row r="71" spans="1:8" ht="16.5" customHeight="1">
      <c r="A71" s="324"/>
      <c r="B71" s="36" t="s">
        <v>55</v>
      </c>
      <c r="C71" s="215"/>
      <c r="D71" s="253">
        <f>C71*D68</f>
        <v>0</v>
      </c>
      <c r="E71" s="401"/>
      <c r="F71" s="36" t="s">
        <v>50</v>
      </c>
      <c r="G71" s="216"/>
      <c r="H71" s="253">
        <f>G71*H68</f>
        <v>0</v>
      </c>
    </row>
    <row r="72" spans="1:8" ht="16.5" customHeight="1">
      <c r="A72" s="324"/>
      <c r="B72" s="36" t="s">
        <v>50</v>
      </c>
      <c r="C72" s="216"/>
      <c r="D72" s="253">
        <f>C72*D68</f>
        <v>0</v>
      </c>
      <c r="E72" s="401"/>
      <c r="F72" s="36" t="s">
        <v>38</v>
      </c>
      <c r="G72" s="230"/>
      <c r="H72" s="253">
        <f>G72*H68</f>
        <v>0</v>
      </c>
    </row>
    <row r="73" spans="1:8" ht="16.5" customHeight="1">
      <c r="A73" s="324"/>
      <c r="B73" s="36" t="s">
        <v>51</v>
      </c>
      <c r="C73" s="138"/>
      <c r="D73" s="253">
        <f>C73*D68</f>
        <v>0</v>
      </c>
      <c r="E73" s="401"/>
      <c r="F73" s="36"/>
      <c r="G73" s="150"/>
      <c r="H73" s="253"/>
    </row>
    <row r="74" spans="1:8" ht="16.5" customHeight="1">
      <c r="A74" s="325"/>
      <c r="B74" s="35" t="s">
        <v>38</v>
      </c>
      <c r="C74" s="73"/>
      <c r="D74" s="253">
        <f>C74*D68</f>
        <v>0</v>
      </c>
      <c r="E74" s="401"/>
      <c r="F74" s="35"/>
      <c r="G74" s="235"/>
      <c r="H74" s="283"/>
    </row>
    <row r="75" spans="1:8" ht="16.5" customHeight="1" thickBot="1">
      <c r="A75" s="326"/>
      <c r="B75" s="37" t="s">
        <v>37</v>
      </c>
      <c r="C75" s="38">
        <f>SUM(C70:C74)</f>
        <v>0</v>
      </c>
      <c r="D75" s="252">
        <f>SUM(D70:D74)</f>
        <v>0</v>
      </c>
      <c r="E75" s="402"/>
      <c r="F75" s="37" t="s">
        <v>37</v>
      </c>
      <c r="G75" s="38">
        <f>SUM(G70:G72)</f>
        <v>0</v>
      </c>
      <c r="H75" s="252">
        <f>SUM(H70:H72)</f>
        <v>0</v>
      </c>
    </row>
    <row r="76" spans="1:8" ht="16.5" customHeight="1" thickBot="1">
      <c r="A76" s="370" t="str">
        <f>A3</f>
        <v>Минимальный заказ 300 шт. в ассортименте, но не менее 5 шт. одного цвета</v>
      </c>
      <c r="B76" s="371"/>
      <c r="C76" s="371"/>
      <c r="D76" s="371"/>
      <c r="E76" s="371"/>
      <c r="F76" s="371"/>
      <c r="G76" s="371"/>
      <c r="H76" s="371"/>
    </row>
    <row r="77" spans="1:8" ht="16.5" customHeight="1">
      <c r="A77" s="323"/>
      <c r="B77" s="16" t="s">
        <v>4</v>
      </c>
      <c r="C77" s="310" t="s">
        <v>548</v>
      </c>
      <c r="D77" s="212" t="s">
        <v>383</v>
      </c>
      <c r="E77" s="323"/>
      <c r="F77" s="16" t="s">
        <v>4</v>
      </c>
      <c r="G77" s="310" t="s">
        <v>549</v>
      </c>
      <c r="H77" s="212" t="s">
        <v>383</v>
      </c>
    </row>
    <row r="78" spans="1:8" ht="60" customHeight="1">
      <c r="A78" s="324"/>
      <c r="B78" s="20" t="s">
        <v>5</v>
      </c>
      <c r="C78" s="21" t="s">
        <v>550</v>
      </c>
      <c r="D78" s="249">
        <f>11/H2</f>
        <v>1.6176470588235294</v>
      </c>
      <c r="E78" s="324"/>
      <c r="F78" s="20" t="s">
        <v>5</v>
      </c>
      <c r="G78" s="21" t="s">
        <v>551</v>
      </c>
      <c r="H78" s="249">
        <f>7/H2</f>
        <v>1.0294117647058825</v>
      </c>
    </row>
    <row r="79" spans="1:8" ht="16.5" customHeight="1">
      <c r="A79" s="324"/>
      <c r="B79" s="243" t="s">
        <v>324</v>
      </c>
      <c r="C79" s="54" t="s">
        <v>322</v>
      </c>
      <c r="D79" s="251"/>
      <c r="E79" s="324"/>
      <c r="F79" s="243" t="s">
        <v>324</v>
      </c>
      <c r="G79" s="54" t="s">
        <v>322</v>
      </c>
      <c r="H79" s="251"/>
    </row>
    <row r="80" spans="1:8" ht="16.5" customHeight="1">
      <c r="A80" s="324"/>
      <c r="B80" s="36" t="s">
        <v>51</v>
      </c>
      <c r="C80" s="138"/>
      <c r="D80" s="253">
        <f>C80*D78</f>
        <v>0</v>
      </c>
      <c r="E80" s="324"/>
      <c r="F80" s="36" t="s">
        <v>51</v>
      </c>
      <c r="G80" s="138"/>
      <c r="H80" s="253">
        <f>G80*H78</f>
        <v>0</v>
      </c>
    </row>
    <row r="81" spans="1:8" ht="16.5" customHeight="1">
      <c r="A81" s="324"/>
      <c r="B81" s="36" t="s">
        <v>50</v>
      </c>
      <c r="C81" s="153"/>
      <c r="D81" s="253">
        <f>C81*D78</f>
        <v>0</v>
      </c>
      <c r="E81" s="324"/>
      <c r="F81" s="36" t="s">
        <v>50</v>
      </c>
      <c r="G81" s="153"/>
      <c r="H81" s="253">
        <f>G81*H78</f>
        <v>0</v>
      </c>
    </row>
    <row r="82" spans="1:8" ht="16.5" customHeight="1" thickBot="1">
      <c r="A82" s="326"/>
      <c r="B82" s="37" t="s">
        <v>37</v>
      </c>
      <c r="C82" s="38">
        <f>SUM(C80:C81)</f>
        <v>0</v>
      </c>
      <c r="D82" s="252">
        <f>SUM(D80:D81)</f>
        <v>0</v>
      </c>
      <c r="E82" s="326"/>
      <c r="F82" s="37" t="s">
        <v>37</v>
      </c>
      <c r="G82" s="38">
        <f>SUM(G80:G81)</f>
        <v>0</v>
      </c>
      <c r="H82" s="252">
        <f>SUM(H80:H81)</f>
        <v>0</v>
      </c>
    </row>
    <row r="83" spans="1:8" ht="16.5" customHeight="1" thickBot="1">
      <c r="A83" s="333" t="str">
        <f>A3</f>
        <v>Минимальный заказ 300 шт. в ассортименте, но не менее 5 шт. одного цвета</v>
      </c>
      <c r="B83" s="334"/>
      <c r="C83" s="334"/>
      <c r="D83" s="334"/>
      <c r="E83" s="334"/>
      <c r="F83" s="334"/>
      <c r="G83" s="334"/>
      <c r="H83" s="334"/>
    </row>
    <row r="84" spans="1:8" ht="16.5" customHeight="1">
      <c r="A84" s="409"/>
      <c r="B84" s="292" t="s">
        <v>4</v>
      </c>
      <c r="C84" s="312" t="s">
        <v>589</v>
      </c>
      <c r="D84" s="293" t="s">
        <v>383</v>
      </c>
      <c r="E84" s="409"/>
      <c r="F84" s="292" t="s">
        <v>4</v>
      </c>
      <c r="G84" s="312"/>
      <c r="H84" s="293" t="s">
        <v>383</v>
      </c>
    </row>
    <row r="85" spans="1:8" ht="78" customHeight="1">
      <c r="A85" s="410"/>
      <c r="B85" s="294" t="s">
        <v>5</v>
      </c>
      <c r="C85" s="295" t="s">
        <v>576</v>
      </c>
      <c r="D85" s="296">
        <f>24/H2</f>
        <v>3.5294117647058822</v>
      </c>
      <c r="E85" s="410"/>
      <c r="F85" s="294" t="s">
        <v>5</v>
      </c>
      <c r="G85" s="295"/>
      <c r="H85" s="296"/>
    </row>
    <row r="86" spans="1:8" ht="16.5" customHeight="1">
      <c r="A86" s="410"/>
      <c r="B86" s="297" t="s">
        <v>324</v>
      </c>
      <c r="C86" s="298" t="s">
        <v>322</v>
      </c>
      <c r="D86" s="299"/>
      <c r="E86" s="410"/>
      <c r="F86" s="297" t="s">
        <v>324</v>
      </c>
      <c r="G86" s="298" t="s">
        <v>322</v>
      </c>
      <c r="H86" s="299"/>
    </row>
    <row r="87" spans="1:8" ht="16.5" customHeight="1">
      <c r="A87" s="410"/>
      <c r="B87" s="300" t="s">
        <v>51</v>
      </c>
      <c r="C87" s="301"/>
      <c r="D87" s="302">
        <f>C87*D85</f>
        <v>0</v>
      </c>
      <c r="E87" s="410"/>
      <c r="F87" s="300"/>
      <c r="G87" s="301"/>
      <c r="H87" s="302" t="s">
        <v>572</v>
      </c>
    </row>
    <row r="88" spans="1:8" ht="16.5" customHeight="1" thickBot="1">
      <c r="A88" s="411"/>
      <c r="B88" s="304" t="s">
        <v>37</v>
      </c>
      <c r="C88" s="305">
        <f>C87</f>
        <v>0</v>
      </c>
      <c r="D88" s="306">
        <f>D87</f>
        <v>0</v>
      </c>
      <c r="E88" s="411"/>
      <c r="F88" s="304" t="s">
        <v>37</v>
      </c>
      <c r="G88" s="305">
        <v>0</v>
      </c>
      <c r="H88" s="306" t="s">
        <v>572</v>
      </c>
    </row>
    <row r="89" spans="1:8" ht="16.5" customHeight="1" thickBot="1">
      <c r="A89" s="333" t="str">
        <f>A3</f>
        <v>Минимальный заказ 300 шт. в ассортименте, но не менее 5 шт. одного цвета</v>
      </c>
      <c r="B89" s="334"/>
      <c r="C89" s="334"/>
      <c r="D89" s="334"/>
      <c r="E89" s="334"/>
      <c r="F89" s="334"/>
      <c r="G89" s="334"/>
      <c r="H89" s="334"/>
    </row>
    <row r="90" spans="1:8" ht="16.5" customHeight="1">
      <c r="A90" s="323"/>
      <c r="B90" s="16" t="s">
        <v>4</v>
      </c>
      <c r="C90" s="290" t="s">
        <v>552</v>
      </c>
      <c r="D90" s="212" t="s">
        <v>383</v>
      </c>
      <c r="E90" s="323"/>
      <c r="F90" s="16" t="s">
        <v>4</v>
      </c>
      <c r="G90" s="290" t="s">
        <v>553</v>
      </c>
      <c r="H90" s="212" t="s">
        <v>383</v>
      </c>
    </row>
    <row r="91" spans="1:8" ht="32" customHeight="1">
      <c r="A91" s="324"/>
      <c r="B91" s="20" t="s">
        <v>5</v>
      </c>
      <c r="C91" s="21" t="s">
        <v>554</v>
      </c>
      <c r="D91" s="249">
        <f>10.68/H2</f>
        <v>1.5705882352941176</v>
      </c>
      <c r="E91" s="324"/>
      <c r="F91" s="20" t="s">
        <v>5</v>
      </c>
      <c r="G91" s="21" t="s">
        <v>555</v>
      </c>
      <c r="H91" s="249">
        <f>7/H2</f>
        <v>1.0294117647058825</v>
      </c>
    </row>
    <row r="92" spans="1:8" ht="16.5" customHeight="1">
      <c r="A92" s="324"/>
      <c r="B92" s="243" t="s">
        <v>324</v>
      </c>
      <c r="C92" s="54" t="s">
        <v>322</v>
      </c>
      <c r="D92" s="251"/>
      <c r="E92" s="324"/>
      <c r="F92" s="243" t="s">
        <v>324</v>
      </c>
      <c r="G92" s="54" t="s">
        <v>322</v>
      </c>
      <c r="H92" s="251"/>
    </row>
    <row r="93" spans="1:8" ht="16.5" customHeight="1">
      <c r="A93" s="324"/>
      <c r="B93" s="36" t="s">
        <v>51</v>
      </c>
      <c r="C93" s="138"/>
      <c r="D93" s="253">
        <f>C93*D91</f>
        <v>0</v>
      </c>
      <c r="E93" s="324"/>
      <c r="F93" s="36" t="s">
        <v>51</v>
      </c>
      <c r="G93" s="138"/>
      <c r="H93" s="253">
        <f>G93*H91</f>
        <v>0</v>
      </c>
    </row>
    <row r="94" spans="1:8" ht="16.5" customHeight="1">
      <c r="A94" s="324"/>
      <c r="B94" s="36" t="s">
        <v>50</v>
      </c>
      <c r="C94" s="153"/>
      <c r="D94" s="253">
        <f>C94*D91</f>
        <v>0</v>
      </c>
      <c r="E94" s="324"/>
      <c r="F94" s="36" t="s">
        <v>50</v>
      </c>
      <c r="G94" s="153"/>
      <c r="H94" s="253">
        <f>G94*H91</f>
        <v>0</v>
      </c>
    </row>
    <row r="95" spans="1:8" ht="16.5" customHeight="1">
      <c r="A95" s="325"/>
      <c r="B95" s="35" t="s">
        <v>38</v>
      </c>
      <c r="C95" s="289"/>
      <c r="D95" s="253">
        <f>C95*D91</f>
        <v>0</v>
      </c>
      <c r="E95" s="325"/>
      <c r="F95" s="35" t="s">
        <v>38</v>
      </c>
      <c r="G95" s="289"/>
      <c r="H95" s="253">
        <f>G95*H91</f>
        <v>0</v>
      </c>
    </row>
    <row r="96" spans="1:8" ht="16.5" customHeight="1" thickBot="1">
      <c r="A96" s="326"/>
      <c r="B96" s="37" t="s">
        <v>37</v>
      </c>
      <c r="C96" s="38">
        <f>SUM(C93:C95)</f>
        <v>0</v>
      </c>
      <c r="D96" s="252">
        <f>SUM(D93:D95)</f>
        <v>0</v>
      </c>
      <c r="E96" s="326"/>
      <c r="F96" s="37" t="s">
        <v>37</v>
      </c>
      <c r="G96" s="38">
        <f>SUM(G93:G95)</f>
        <v>0</v>
      </c>
      <c r="H96" s="252">
        <f>SUM(H93:H95)</f>
        <v>0</v>
      </c>
    </row>
    <row r="97" spans="1:8" ht="16.5" customHeight="1" thickBot="1">
      <c r="A97" s="370" t="str">
        <f>A3</f>
        <v>Минимальный заказ 300 шт. в ассортименте, но не менее 5 шт. одного цвета</v>
      </c>
      <c r="B97" s="371"/>
      <c r="C97" s="371"/>
      <c r="D97" s="371"/>
      <c r="E97" s="371"/>
      <c r="F97" s="371"/>
      <c r="G97" s="371"/>
      <c r="H97" s="371"/>
    </row>
    <row r="98" spans="1:8" ht="16.5" customHeight="1">
      <c r="A98" s="323"/>
      <c r="B98" s="16" t="s">
        <v>4</v>
      </c>
      <c r="C98" s="290" t="s">
        <v>535</v>
      </c>
      <c r="D98" s="212" t="s">
        <v>383</v>
      </c>
      <c r="E98" s="323"/>
      <c r="F98" s="16" t="s">
        <v>4</v>
      </c>
      <c r="G98" s="290" t="s">
        <v>536</v>
      </c>
      <c r="H98" s="212" t="s">
        <v>383</v>
      </c>
    </row>
    <row r="99" spans="1:8" ht="53" customHeight="1">
      <c r="A99" s="324"/>
      <c r="B99" s="20" t="s">
        <v>5</v>
      </c>
      <c r="C99" s="21" t="s">
        <v>537</v>
      </c>
      <c r="D99" s="249">
        <f>11/H2</f>
        <v>1.6176470588235294</v>
      </c>
      <c r="E99" s="324"/>
      <c r="F99" s="20" t="s">
        <v>5</v>
      </c>
      <c r="G99" s="21" t="s">
        <v>538</v>
      </c>
      <c r="H99" s="249">
        <f>7/H2</f>
        <v>1.0294117647058825</v>
      </c>
    </row>
    <row r="100" spans="1:8" ht="16.5" customHeight="1">
      <c r="A100" s="324"/>
      <c r="B100" s="243" t="s">
        <v>324</v>
      </c>
      <c r="C100" s="54" t="s">
        <v>322</v>
      </c>
      <c r="D100" s="251"/>
      <c r="E100" s="324"/>
      <c r="F100" s="243" t="s">
        <v>324</v>
      </c>
      <c r="G100" s="54" t="s">
        <v>322</v>
      </c>
      <c r="H100" s="251"/>
    </row>
    <row r="101" spans="1:8" ht="16.5" customHeight="1">
      <c r="A101" s="324"/>
      <c r="B101" s="36" t="s">
        <v>51</v>
      </c>
      <c r="C101" s="138"/>
      <c r="D101" s="253">
        <f>C101*D99</f>
        <v>0</v>
      </c>
      <c r="E101" s="324"/>
      <c r="F101" s="36" t="s">
        <v>51</v>
      </c>
      <c r="G101" s="138"/>
      <c r="H101" s="253">
        <f>G101*H99</f>
        <v>0</v>
      </c>
    </row>
    <row r="102" spans="1:8" ht="16.5" customHeight="1">
      <c r="A102" s="324"/>
      <c r="B102" s="36" t="s">
        <v>50</v>
      </c>
      <c r="C102" s="153"/>
      <c r="D102" s="253">
        <f>C102*D99</f>
        <v>0</v>
      </c>
      <c r="E102" s="324"/>
      <c r="F102" s="36" t="s">
        <v>50</v>
      </c>
      <c r="G102" s="153"/>
      <c r="H102" s="253">
        <f>G102*H99</f>
        <v>0</v>
      </c>
    </row>
    <row r="103" spans="1:8" ht="16.5" customHeight="1">
      <c r="A103" s="325"/>
      <c r="B103" s="35" t="s">
        <v>38</v>
      </c>
      <c r="C103" s="289"/>
      <c r="D103" s="253">
        <f>C103*D99</f>
        <v>0</v>
      </c>
      <c r="E103" s="325"/>
      <c r="F103" s="35" t="s">
        <v>38</v>
      </c>
      <c r="G103" s="289"/>
      <c r="H103" s="253">
        <f>G103*H99</f>
        <v>0</v>
      </c>
    </row>
    <row r="104" spans="1:8" ht="16.5" customHeight="1" thickBot="1">
      <c r="A104" s="326"/>
      <c r="B104" s="37" t="s">
        <v>37</v>
      </c>
      <c r="C104" s="38">
        <f>SUM(C101:C103)</f>
        <v>0</v>
      </c>
      <c r="D104" s="252">
        <f>SUM(D101:D103)</f>
        <v>0</v>
      </c>
      <c r="E104" s="326"/>
      <c r="F104" s="37" t="s">
        <v>37</v>
      </c>
      <c r="G104" s="38">
        <f>SUM(G101:G103)</f>
        <v>0</v>
      </c>
      <c r="H104" s="252">
        <f>SUM(H101:H103)</f>
        <v>0</v>
      </c>
    </row>
    <row r="105" spans="1:8" ht="16.5" customHeight="1" thickBot="1">
      <c r="A105" s="333" t="str">
        <f>A3</f>
        <v>Минимальный заказ 300 шт. в ассортименте, но не менее 5 шт. одного цвета</v>
      </c>
      <c r="B105" s="334"/>
      <c r="C105" s="334"/>
      <c r="D105" s="334"/>
      <c r="E105" s="334"/>
      <c r="F105" s="334"/>
      <c r="G105" s="334"/>
      <c r="H105" s="334"/>
    </row>
    <row r="106" spans="1:8" ht="16.5" customHeight="1">
      <c r="A106" s="323"/>
      <c r="B106" s="16" t="s">
        <v>4</v>
      </c>
      <c r="C106" s="291" t="s">
        <v>575</v>
      </c>
      <c r="D106" s="212" t="s">
        <v>383</v>
      </c>
      <c r="E106" s="323"/>
      <c r="F106" s="16" t="s">
        <v>4</v>
      </c>
      <c r="G106" s="290" t="s">
        <v>577</v>
      </c>
      <c r="H106" s="212" t="s">
        <v>383</v>
      </c>
    </row>
    <row r="107" spans="1:8" ht="74" customHeight="1">
      <c r="A107" s="324"/>
      <c r="B107" s="20" t="s">
        <v>5</v>
      </c>
      <c r="C107" s="21" t="s">
        <v>574</v>
      </c>
      <c r="D107" s="244">
        <f>24/H2</f>
        <v>3.5294117647058822</v>
      </c>
      <c r="E107" s="324"/>
      <c r="F107" s="20" t="s">
        <v>5</v>
      </c>
      <c r="G107" s="295" t="s">
        <v>576</v>
      </c>
      <c r="H107" s="249">
        <f>24/H2</f>
        <v>3.5294117647058822</v>
      </c>
    </row>
    <row r="108" spans="1:8" ht="16.5" customHeight="1">
      <c r="A108" s="324"/>
      <c r="B108" s="243" t="s">
        <v>324</v>
      </c>
      <c r="C108" s="54" t="s">
        <v>322</v>
      </c>
      <c r="D108" s="251"/>
      <c r="E108" s="324"/>
      <c r="F108" s="243" t="s">
        <v>324</v>
      </c>
      <c r="G108" s="54" t="s">
        <v>322</v>
      </c>
      <c r="H108" s="251"/>
    </row>
    <row r="109" spans="1:8" ht="16.5" customHeight="1">
      <c r="A109" s="324"/>
      <c r="B109" s="36" t="s">
        <v>51</v>
      </c>
      <c r="C109" s="138"/>
      <c r="D109" s="253">
        <f>C109*D107</f>
        <v>0</v>
      </c>
      <c r="E109" s="324"/>
      <c r="F109" s="36"/>
      <c r="G109" s="138"/>
      <c r="H109" s="253">
        <f>G109*H107</f>
        <v>0</v>
      </c>
    </row>
    <row r="110" spans="1:8" ht="16.5" customHeight="1" thickBot="1">
      <c r="A110" s="326"/>
      <c r="B110" s="37" t="s">
        <v>37</v>
      </c>
      <c r="C110" s="38">
        <f>SUM(C109:C109)</f>
        <v>0</v>
      </c>
      <c r="D110" s="252">
        <f>SUM(D109:D109)</f>
        <v>0</v>
      </c>
      <c r="E110" s="326"/>
      <c r="F110" s="37" t="s">
        <v>37</v>
      </c>
      <c r="G110" s="38">
        <f>SUM(G109:G109)</f>
        <v>0</v>
      </c>
      <c r="H110" s="252">
        <f>SUM(H109:H109)</f>
        <v>0</v>
      </c>
    </row>
    <row r="111" spans="1:8" ht="16.5" customHeight="1" thickBot="1">
      <c r="A111" s="333" t="str">
        <f>A3</f>
        <v>Минимальный заказ 300 шт. в ассортименте, но не менее 5 шт. одного цвета</v>
      </c>
      <c r="B111" s="334"/>
      <c r="C111" s="334"/>
      <c r="D111" s="334"/>
      <c r="E111" s="334"/>
      <c r="F111" s="334"/>
      <c r="G111" s="334"/>
      <c r="H111" s="334"/>
    </row>
    <row r="112" spans="1:8" ht="16.5" customHeight="1">
      <c r="A112" s="323"/>
      <c r="B112" s="16" t="s">
        <v>4</v>
      </c>
      <c r="C112" s="290" t="s">
        <v>544</v>
      </c>
      <c r="D112" s="212" t="s">
        <v>383</v>
      </c>
      <c r="E112" s="323"/>
      <c r="F112" s="16" t="s">
        <v>4</v>
      </c>
      <c r="G112" s="290" t="s">
        <v>545</v>
      </c>
      <c r="H112" s="212" t="s">
        <v>383</v>
      </c>
    </row>
    <row r="113" spans="1:8" ht="65" customHeight="1">
      <c r="A113" s="324"/>
      <c r="B113" s="20" t="s">
        <v>5</v>
      </c>
      <c r="C113" s="21" t="s">
        <v>546</v>
      </c>
      <c r="D113" s="249">
        <f>11/H2</f>
        <v>1.6176470588235294</v>
      </c>
      <c r="E113" s="324"/>
      <c r="F113" s="20" t="s">
        <v>5</v>
      </c>
      <c r="G113" s="21" t="s">
        <v>547</v>
      </c>
      <c r="H113" s="249">
        <f>7/H2</f>
        <v>1.0294117647058825</v>
      </c>
    </row>
    <row r="114" spans="1:8" ht="16.5" customHeight="1">
      <c r="A114" s="324"/>
      <c r="B114" s="243" t="s">
        <v>324</v>
      </c>
      <c r="C114" s="54" t="s">
        <v>322</v>
      </c>
      <c r="D114" s="251"/>
      <c r="E114" s="324"/>
      <c r="F114" s="243" t="s">
        <v>324</v>
      </c>
      <c r="G114" s="54" t="s">
        <v>322</v>
      </c>
      <c r="H114" s="251"/>
    </row>
    <row r="115" spans="1:8" ht="16.5" customHeight="1">
      <c r="A115" s="324"/>
      <c r="B115" s="36" t="s">
        <v>51</v>
      </c>
      <c r="C115" s="138"/>
      <c r="D115" s="253">
        <f>C115*D113</f>
        <v>0</v>
      </c>
      <c r="E115" s="324"/>
      <c r="F115" s="36" t="s">
        <v>51</v>
      </c>
      <c r="G115" s="138"/>
      <c r="H115" s="253">
        <f>G115*H113</f>
        <v>0</v>
      </c>
    </row>
    <row r="116" spans="1:8" ht="16.5" customHeight="1">
      <c r="A116" s="324"/>
      <c r="B116" s="36" t="s">
        <v>50</v>
      </c>
      <c r="C116" s="153"/>
      <c r="D116" s="253">
        <f>C116*D113</f>
        <v>0</v>
      </c>
      <c r="E116" s="324"/>
      <c r="F116" s="36" t="s">
        <v>50</v>
      </c>
      <c r="G116" s="153"/>
      <c r="H116" s="253">
        <f>G116*H113</f>
        <v>0</v>
      </c>
    </row>
    <row r="117" spans="1:8" ht="16.5" customHeight="1">
      <c r="A117" s="325"/>
      <c r="B117" s="35" t="s">
        <v>38</v>
      </c>
      <c r="C117" s="289"/>
      <c r="D117" s="253">
        <f>C117*D113</f>
        <v>0</v>
      </c>
      <c r="E117" s="325"/>
      <c r="F117" s="35" t="s">
        <v>38</v>
      </c>
      <c r="G117" s="289"/>
      <c r="H117" s="253">
        <f>G117*H113</f>
        <v>0</v>
      </c>
    </row>
    <row r="118" spans="1:8" ht="16.5" customHeight="1" thickBot="1">
      <c r="A118" s="326"/>
      <c r="B118" s="37" t="s">
        <v>37</v>
      </c>
      <c r="C118" s="38">
        <f>SUM(C115:C117)</f>
        <v>0</v>
      </c>
      <c r="D118" s="252">
        <f>SUM(D115:D117)</f>
        <v>0</v>
      </c>
      <c r="E118" s="326"/>
      <c r="F118" s="37" t="s">
        <v>37</v>
      </c>
      <c r="G118" s="38">
        <f>SUM(G115:G117)</f>
        <v>0</v>
      </c>
      <c r="H118" s="252">
        <f>SUM(H115:H117)</f>
        <v>0</v>
      </c>
    </row>
    <row r="119" spans="1:8" ht="16.5" customHeight="1" thickBot="1">
      <c r="A119" s="362" t="str">
        <f>A3</f>
        <v>Минимальный заказ 300 шт. в ассортименте, но не менее 5 шт. одного цвета</v>
      </c>
      <c r="B119" s="363"/>
      <c r="C119" s="363"/>
      <c r="D119" s="363"/>
      <c r="E119" s="363"/>
      <c r="F119" s="363"/>
      <c r="G119" s="363"/>
      <c r="H119" s="363"/>
    </row>
    <row r="120" spans="1:8" ht="31.5" customHeight="1">
      <c r="A120" s="323"/>
      <c r="B120" s="16" t="s">
        <v>4</v>
      </c>
      <c r="C120" s="290" t="s">
        <v>276</v>
      </c>
      <c r="D120" s="212" t="s">
        <v>383</v>
      </c>
      <c r="E120" s="323"/>
      <c r="F120" s="16" t="s">
        <v>4</v>
      </c>
      <c r="G120" s="290" t="s">
        <v>275</v>
      </c>
      <c r="H120" s="212" t="s">
        <v>383</v>
      </c>
    </row>
    <row r="121" spans="1:8" ht="59" customHeight="1">
      <c r="A121" s="324"/>
      <c r="B121" s="20" t="s">
        <v>5</v>
      </c>
      <c r="C121" s="21" t="s">
        <v>462</v>
      </c>
      <c r="D121" s="249">
        <f>12/H2</f>
        <v>1.7647058823529411</v>
      </c>
      <c r="E121" s="324"/>
      <c r="F121" s="20" t="s">
        <v>5</v>
      </c>
      <c r="G121" s="21" t="s">
        <v>463</v>
      </c>
      <c r="H121" s="249">
        <f>7/H2</f>
        <v>1.0294117647058825</v>
      </c>
    </row>
    <row r="122" spans="1:8" ht="16.5" customHeight="1">
      <c r="A122" s="324"/>
      <c r="B122" s="243" t="s">
        <v>324</v>
      </c>
      <c r="C122" s="54" t="s">
        <v>322</v>
      </c>
      <c r="D122" s="251"/>
      <c r="E122" s="324"/>
      <c r="F122" s="243" t="s">
        <v>324</v>
      </c>
      <c r="G122" s="54" t="s">
        <v>322</v>
      </c>
      <c r="H122" s="251"/>
    </row>
    <row r="123" spans="1:8" ht="16.5" customHeight="1">
      <c r="A123" s="324"/>
      <c r="B123" s="36" t="s">
        <v>51</v>
      </c>
      <c r="C123" s="138"/>
      <c r="D123" s="253">
        <f>C123*D121</f>
        <v>0</v>
      </c>
      <c r="E123" s="324"/>
      <c r="F123" s="36" t="s">
        <v>51</v>
      </c>
      <c r="G123" s="138"/>
      <c r="H123" s="253">
        <f>G123*H121</f>
        <v>0</v>
      </c>
    </row>
    <row r="124" spans="1:8" ht="16.5" customHeight="1">
      <c r="A124" s="324"/>
      <c r="B124" s="36" t="s">
        <v>50</v>
      </c>
      <c r="C124" s="153"/>
      <c r="D124" s="253">
        <f>C124*D121</f>
        <v>0</v>
      </c>
      <c r="E124" s="324"/>
      <c r="F124" s="36" t="s">
        <v>50</v>
      </c>
      <c r="G124" s="153"/>
      <c r="H124" s="253">
        <f>G124*H121</f>
        <v>0</v>
      </c>
    </row>
    <row r="125" spans="1:8" ht="16.5" customHeight="1" thickBot="1">
      <c r="A125" s="326"/>
      <c r="B125" s="37" t="s">
        <v>37</v>
      </c>
      <c r="C125" s="38">
        <f>SUM(C123:C124)</f>
        <v>0</v>
      </c>
      <c r="D125" s="252">
        <f>SUM(D123:D124)</f>
        <v>0</v>
      </c>
      <c r="E125" s="326"/>
      <c r="F125" s="37" t="s">
        <v>37</v>
      </c>
      <c r="G125" s="38">
        <f>SUM(G123:G124)</f>
        <v>0</v>
      </c>
      <c r="H125" s="252">
        <f>SUM(H123:H124)</f>
        <v>0</v>
      </c>
    </row>
    <row r="126" spans="1:8" ht="16.5" customHeight="1" thickBot="1">
      <c r="A126" s="333" t="str">
        <f>A3</f>
        <v>Минимальный заказ 300 шт. в ассортименте, но не менее 5 шт. одного цвета</v>
      </c>
      <c r="B126" s="334"/>
      <c r="C126" s="334"/>
      <c r="D126" s="334"/>
      <c r="E126" s="334"/>
      <c r="F126" s="334"/>
      <c r="G126" s="334"/>
      <c r="H126" s="334"/>
    </row>
    <row r="127" spans="1:8" ht="16.5" customHeight="1">
      <c r="A127" s="323"/>
      <c r="B127" s="16" t="s">
        <v>4</v>
      </c>
      <c r="C127" s="291" t="s">
        <v>299</v>
      </c>
      <c r="D127" s="212" t="s">
        <v>383</v>
      </c>
      <c r="E127" s="323"/>
      <c r="F127" s="16" t="s">
        <v>4</v>
      </c>
      <c r="G127" s="291" t="s">
        <v>580</v>
      </c>
      <c r="H127" s="212" t="s">
        <v>383</v>
      </c>
    </row>
    <row r="128" spans="1:8" ht="82" customHeight="1">
      <c r="A128" s="324"/>
      <c r="B128" s="20" t="s">
        <v>5</v>
      </c>
      <c r="C128" s="295" t="s">
        <v>576</v>
      </c>
      <c r="D128" s="249">
        <f>23.28/H2</f>
        <v>3.4235294117647062</v>
      </c>
      <c r="E128" s="324"/>
      <c r="F128" s="20" t="s">
        <v>5</v>
      </c>
      <c r="G128" s="295" t="s">
        <v>573</v>
      </c>
      <c r="H128" s="249">
        <f>24.26/H2</f>
        <v>3.5676470588235296</v>
      </c>
    </row>
    <row r="129" spans="1:8" ht="16.5" customHeight="1">
      <c r="A129" s="324"/>
      <c r="B129" s="243" t="s">
        <v>324</v>
      </c>
      <c r="C129" s="54" t="s">
        <v>322</v>
      </c>
      <c r="D129" s="251"/>
      <c r="E129" s="324"/>
      <c r="F129" s="243" t="s">
        <v>324</v>
      </c>
      <c r="G129" s="54" t="s">
        <v>322</v>
      </c>
      <c r="H129" s="251"/>
    </row>
    <row r="130" spans="1:8" ht="16.5" customHeight="1">
      <c r="A130" s="324"/>
      <c r="B130" s="36" t="s">
        <v>51</v>
      </c>
      <c r="C130" s="138"/>
      <c r="D130" s="253">
        <f>C130*D128</f>
        <v>0</v>
      </c>
      <c r="E130" s="324"/>
      <c r="F130" s="36" t="s">
        <v>51</v>
      </c>
      <c r="G130" s="138"/>
      <c r="H130" s="253">
        <f>G130*H128</f>
        <v>0</v>
      </c>
    </row>
    <row r="131" spans="1:8" ht="16.5" customHeight="1" thickBot="1">
      <c r="A131" s="326"/>
      <c r="B131" s="37" t="s">
        <v>37</v>
      </c>
      <c r="C131" s="38">
        <f>SUM(C130:C130)</f>
        <v>0</v>
      </c>
      <c r="D131" s="252">
        <f>SUM(D130:D130)</f>
        <v>0</v>
      </c>
      <c r="E131" s="326"/>
      <c r="F131" s="37" t="s">
        <v>37</v>
      </c>
      <c r="G131" s="38">
        <f>SUM(G130:G130)</f>
        <v>0</v>
      </c>
      <c r="H131" s="252">
        <f>SUM(H130:H130)</f>
        <v>0</v>
      </c>
    </row>
    <row r="132" spans="1:8" ht="16.5" customHeight="1" thickBot="1">
      <c r="A132" s="362" t="str">
        <f>A3</f>
        <v>Минимальный заказ 300 шт. в ассортименте, но не менее 5 шт. одного цвета</v>
      </c>
      <c r="B132" s="363"/>
      <c r="C132" s="363"/>
      <c r="D132" s="363"/>
      <c r="E132" s="363"/>
      <c r="F132" s="363"/>
      <c r="G132" s="363"/>
      <c r="H132" s="363"/>
    </row>
    <row r="133" spans="1:8" ht="29.25" customHeight="1">
      <c r="A133" s="323"/>
      <c r="B133" s="16" t="s">
        <v>4</v>
      </c>
      <c r="C133" s="310" t="s">
        <v>277</v>
      </c>
      <c r="D133" s="212" t="s">
        <v>383</v>
      </c>
      <c r="E133" s="323"/>
      <c r="F133" s="16" t="s">
        <v>4</v>
      </c>
      <c r="G133" s="311" t="s">
        <v>466</v>
      </c>
      <c r="H133" s="212" t="s">
        <v>383</v>
      </c>
    </row>
    <row r="134" spans="1:8" ht="33" customHeight="1">
      <c r="A134" s="324"/>
      <c r="B134" s="20" t="s">
        <v>5</v>
      </c>
      <c r="C134" s="21" t="s">
        <v>464</v>
      </c>
      <c r="D134" s="249">
        <f>7/H2</f>
        <v>1.0294117647058825</v>
      </c>
      <c r="E134" s="324"/>
      <c r="F134" s="20" t="s">
        <v>5</v>
      </c>
      <c r="G134" s="21" t="s">
        <v>465</v>
      </c>
      <c r="H134" s="249">
        <f>11/H2</f>
        <v>1.6176470588235294</v>
      </c>
    </row>
    <row r="135" spans="1:8" ht="16.5" customHeight="1">
      <c r="A135" s="324"/>
      <c r="B135" s="243" t="s">
        <v>324</v>
      </c>
      <c r="C135" s="54" t="s">
        <v>322</v>
      </c>
      <c r="D135" s="251"/>
      <c r="E135" s="324"/>
      <c r="F135" s="243" t="s">
        <v>324</v>
      </c>
      <c r="G135" s="54" t="s">
        <v>322</v>
      </c>
      <c r="H135" s="251"/>
    </row>
    <row r="136" spans="1:8" ht="16.5" customHeight="1">
      <c r="A136" s="324"/>
      <c r="B136" s="36" t="s">
        <v>51</v>
      </c>
      <c r="C136" s="138"/>
      <c r="D136" s="253">
        <f>C136*D134</f>
        <v>0</v>
      </c>
      <c r="E136" s="324"/>
      <c r="F136" s="36" t="s">
        <v>51</v>
      </c>
      <c r="G136" s="138"/>
      <c r="H136" s="253">
        <f>G136*H134</f>
        <v>0</v>
      </c>
    </row>
    <row r="137" spans="1:8" ht="16.5" customHeight="1">
      <c r="A137" s="324"/>
      <c r="B137" s="36" t="s">
        <v>50</v>
      </c>
      <c r="C137" s="153"/>
      <c r="D137" s="253">
        <f>C137*D134</f>
        <v>0</v>
      </c>
      <c r="E137" s="324"/>
      <c r="F137" s="36" t="s">
        <v>50</v>
      </c>
      <c r="G137" s="153"/>
      <c r="H137" s="253">
        <f>G137*H134</f>
        <v>0</v>
      </c>
    </row>
    <row r="138" spans="1:8" ht="16.5" customHeight="1">
      <c r="A138" s="325"/>
      <c r="B138" s="35" t="s">
        <v>38</v>
      </c>
      <c r="C138" s="106"/>
      <c r="D138" s="253">
        <f>C138*D134</f>
        <v>0</v>
      </c>
      <c r="E138" s="325"/>
      <c r="F138" s="35" t="s">
        <v>38</v>
      </c>
      <c r="G138" s="106"/>
      <c r="H138" s="253">
        <f>G138*H134</f>
        <v>0</v>
      </c>
    </row>
    <row r="139" spans="1:8" ht="16.5" customHeight="1" thickBot="1">
      <c r="A139" s="326"/>
      <c r="B139" s="37" t="s">
        <v>37</v>
      </c>
      <c r="C139" s="38">
        <f>SUM(C136:C138)</f>
        <v>0</v>
      </c>
      <c r="D139" s="252">
        <f>SUM(D136:D138)</f>
        <v>0</v>
      </c>
      <c r="E139" s="326"/>
      <c r="F139" s="37" t="s">
        <v>37</v>
      </c>
      <c r="G139" s="38">
        <f>SUM(G136:G138)</f>
        <v>0</v>
      </c>
      <c r="H139" s="252">
        <f>SUM(H136:H138)</f>
        <v>0</v>
      </c>
    </row>
    <row r="140" spans="1:8" ht="16.5" customHeight="1" thickBot="1">
      <c r="A140" s="333" t="str">
        <f>A3</f>
        <v>Минимальный заказ 300 шт. в ассортименте, но не менее 5 шт. одного цвета</v>
      </c>
      <c r="B140" s="334"/>
      <c r="C140" s="334"/>
      <c r="D140" s="334"/>
      <c r="E140" s="334"/>
      <c r="F140" s="334"/>
      <c r="G140" s="334"/>
      <c r="H140" s="334"/>
    </row>
    <row r="141" spans="1:8" ht="16.5" customHeight="1">
      <c r="A141" s="323"/>
      <c r="B141" s="16" t="s">
        <v>4</v>
      </c>
      <c r="C141" s="291" t="s">
        <v>584</v>
      </c>
      <c r="D141" s="212" t="s">
        <v>383</v>
      </c>
      <c r="E141" s="323"/>
      <c r="F141" s="16" t="s">
        <v>4</v>
      </c>
      <c r="G141" s="291" t="s">
        <v>583</v>
      </c>
      <c r="H141" s="212" t="s">
        <v>383</v>
      </c>
    </row>
    <row r="142" spans="1:8" ht="96" customHeight="1">
      <c r="A142" s="324"/>
      <c r="B142" s="20" t="s">
        <v>5</v>
      </c>
      <c r="C142" s="295" t="s">
        <v>581</v>
      </c>
      <c r="D142" s="249">
        <f>23.28/H2</f>
        <v>3.4235294117647062</v>
      </c>
      <c r="E142" s="324"/>
      <c r="F142" s="20" t="s">
        <v>5</v>
      </c>
      <c r="G142" s="295" t="s">
        <v>582</v>
      </c>
      <c r="H142" s="249">
        <f>24.26/H2</f>
        <v>3.5676470588235296</v>
      </c>
    </row>
    <row r="143" spans="1:8" ht="16.5" customHeight="1">
      <c r="A143" s="324"/>
      <c r="B143" s="243" t="s">
        <v>324</v>
      </c>
      <c r="C143" s="54" t="s">
        <v>322</v>
      </c>
      <c r="D143" s="251"/>
      <c r="E143" s="324"/>
      <c r="F143" s="243" t="s">
        <v>324</v>
      </c>
      <c r="G143" s="54" t="s">
        <v>322</v>
      </c>
      <c r="H143" s="251"/>
    </row>
    <row r="144" spans="1:8" ht="16.5" customHeight="1">
      <c r="A144" s="324"/>
      <c r="B144" s="36" t="s">
        <v>51</v>
      </c>
      <c r="C144" s="138"/>
      <c r="D144" s="253">
        <f>C144*D142</f>
        <v>0</v>
      </c>
      <c r="E144" s="324"/>
      <c r="F144" s="36" t="s">
        <v>51</v>
      </c>
      <c r="G144" s="138"/>
      <c r="H144" s="253">
        <f>G144*H142</f>
        <v>0</v>
      </c>
    </row>
    <row r="145" spans="1:8" ht="16.5" customHeight="1" thickBot="1">
      <c r="A145" s="326"/>
      <c r="B145" s="37" t="s">
        <v>37</v>
      </c>
      <c r="C145" s="38">
        <f>SUM(C144:C144)</f>
        <v>0</v>
      </c>
      <c r="D145" s="252">
        <f>SUM(D144:D144)</f>
        <v>0</v>
      </c>
      <c r="E145" s="326"/>
      <c r="F145" s="37" t="s">
        <v>37</v>
      </c>
      <c r="G145" s="38">
        <f>SUM(G144:G144)</f>
        <v>0</v>
      </c>
      <c r="H145" s="252">
        <f>SUM(H144:H144)</f>
        <v>0</v>
      </c>
    </row>
    <row r="146" spans="1:8" ht="16.5" customHeight="1" thickBot="1">
      <c r="A146" s="333" t="str">
        <f>A3</f>
        <v>Минимальный заказ 300 шт. в ассортименте, но не менее 5 шт. одного цвета</v>
      </c>
      <c r="B146" s="334"/>
      <c r="C146" s="334"/>
      <c r="D146" s="334"/>
      <c r="E146" s="334"/>
      <c r="F146" s="334"/>
      <c r="G146" s="334"/>
      <c r="H146" s="334"/>
    </row>
    <row r="147" spans="1:8" ht="16.5" customHeight="1">
      <c r="A147" s="323"/>
      <c r="B147" s="16" t="s">
        <v>4</v>
      </c>
      <c r="C147" s="290" t="s">
        <v>528</v>
      </c>
      <c r="D147" s="212" t="s">
        <v>383</v>
      </c>
      <c r="E147" s="323"/>
      <c r="F147" s="16" t="s">
        <v>4</v>
      </c>
      <c r="G147" s="291" t="s">
        <v>529</v>
      </c>
      <c r="H147" s="212" t="s">
        <v>383</v>
      </c>
    </row>
    <row r="148" spans="1:8" ht="60" customHeight="1">
      <c r="A148" s="324"/>
      <c r="B148" s="20" t="s">
        <v>5</v>
      </c>
      <c r="C148" s="21" t="s">
        <v>527</v>
      </c>
      <c r="D148" s="249">
        <f>7/H2</f>
        <v>1.0294117647058825</v>
      </c>
      <c r="E148" s="324"/>
      <c r="F148" s="20" t="s">
        <v>5</v>
      </c>
      <c r="G148" s="21" t="s">
        <v>530</v>
      </c>
      <c r="H148" s="249">
        <f>10.68/H2</f>
        <v>1.5705882352941176</v>
      </c>
    </row>
    <row r="149" spans="1:8" ht="26" customHeight="1">
      <c r="A149" s="324"/>
      <c r="B149" s="243" t="s">
        <v>324</v>
      </c>
      <c r="C149" s="54" t="s">
        <v>322</v>
      </c>
      <c r="D149" s="251"/>
      <c r="E149" s="324"/>
      <c r="F149" s="243" t="s">
        <v>324</v>
      </c>
      <c r="G149" s="54" t="s">
        <v>322</v>
      </c>
      <c r="H149" s="251"/>
    </row>
    <row r="150" spans="1:8" ht="16" customHeight="1">
      <c r="A150" s="324"/>
      <c r="B150" s="36" t="s">
        <v>51</v>
      </c>
      <c r="C150" s="138"/>
      <c r="D150" s="253">
        <f>C150*D148</f>
        <v>0</v>
      </c>
      <c r="E150" s="324"/>
      <c r="F150" s="36" t="s">
        <v>51</v>
      </c>
      <c r="G150" s="138"/>
      <c r="H150" s="253">
        <f>G150*H148</f>
        <v>0</v>
      </c>
    </row>
    <row r="151" spans="1:8" ht="16.5" customHeight="1">
      <c r="A151" s="324"/>
      <c r="B151" s="36" t="s">
        <v>50</v>
      </c>
      <c r="C151" s="153"/>
      <c r="D151" s="253">
        <f>C151*D148</f>
        <v>0</v>
      </c>
      <c r="E151" s="324"/>
      <c r="F151" s="36" t="s">
        <v>50</v>
      </c>
      <c r="G151" s="153"/>
      <c r="H151" s="253">
        <f>G151*H148</f>
        <v>0</v>
      </c>
    </row>
    <row r="152" spans="1:8" ht="16.5" customHeight="1">
      <c r="A152" s="325"/>
      <c r="B152" s="35" t="s">
        <v>38</v>
      </c>
      <c r="C152" s="106"/>
      <c r="D152" s="253">
        <f>C152*D148</f>
        <v>0</v>
      </c>
      <c r="E152" s="325"/>
      <c r="F152" s="35" t="s">
        <v>38</v>
      </c>
      <c r="G152" s="106"/>
      <c r="H152" s="253">
        <f>G152*H148</f>
        <v>0</v>
      </c>
    </row>
    <row r="153" spans="1:8" ht="16.5" customHeight="1" thickBot="1">
      <c r="A153" s="326"/>
      <c r="B153" s="37" t="s">
        <v>37</v>
      </c>
      <c r="C153" s="38">
        <f>SUM(C150:C152)</f>
        <v>0</v>
      </c>
      <c r="D153" s="252">
        <f>SUM(D150:D152)</f>
        <v>0</v>
      </c>
      <c r="E153" s="326"/>
      <c r="F153" s="37" t="s">
        <v>37</v>
      </c>
      <c r="G153" s="38">
        <f>SUM(G150:G152)</f>
        <v>0</v>
      </c>
      <c r="H153" s="252">
        <f>SUM(H150:H152)</f>
        <v>0</v>
      </c>
    </row>
    <row r="154" spans="1:8" ht="16.5" customHeight="1" thickBot="1">
      <c r="A154" s="333" t="str">
        <f>A3</f>
        <v>Минимальный заказ 300 шт. в ассортименте, но не менее 5 шт. одного цвета</v>
      </c>
      <c r="B154" s="334"/>
      <c r="C154" s="334"/>
      <c r="D154" s="334"/>
      <c r="E154" s="334"/>
      <c r="F154" s="334"/>
      <c r="G154" s="334"/>
      <c r="H154" s="334"/>
    </row>
    <row r="155" spans="1:8" ht="16.5" customHeight="1">
      <c r="A155" s="409"/>
      <c r="B155" s="292" t="s">
        <v>4</v>
      </c>
      <c r="C155" s="308"/>
      <c r="D155" s="293" t="s">
        <v>383</v>
      </c>
      <c r="E155" s="409"/>
      <c r="F155" s="292" t="s">
        <v>4</v>
      </c>
      <c r="G155" s="307" t="s">
        <v>585</v>
      </c>
      <c r="H155" s="293" t="s">
        <v>383</v>
      </c>
    </row>
    <row r="156" spans="1:8" ht="78" customHeight="1">
      <c r="A156" s="410"/>
      <c r="B156" s="294" t="s">
        <v>5</v>
      </c>
      <c r="C156" s="295"/>
      <c r="D156" s="296"/>
      <c r="E156" s="410"/>
      <c r="F156" s="294" t="s">
        <v>5</v>
      </c>
      <c r="G156" s="295" t="s">
        <v>587</v>
      </c>
      <c r="H156" s="296">
        <f>24.6/H2</f>
        <v>3.6176470588235299</v>
      </c>
    </row>
    <row r="157" spans="1:8" ht="16.5" customHeight="1">
      <c r="A157" s="410"/>
      <c r="B157" s="297" t="s">
        <v>324</v>
      </c>
      <c r="C157" s="298" t="s">
        <v>322</v>
      </c>
      <c r="D157" s="299"/>
      <c r="E157" s="410"/>
      <c r="F157" s="297" t="s">
        <v>324</v>
      </c>
      <c r="G157" s="298" t="s">
        <v>322</v>
      </c>
      <c r="H157" s="299"/>
    </row>
    <row r="158" spans="1:8" ht="16.5" customHeight="1">
      <c r="A158" s="410"/>
      <c r="B158" s="300"/>
      <c r="C158" s="301"/>
      <c r="D158" s="302" t="s">
        <v>572</v>
      </c>
      <c r="E158" s="410"/>
      <c r="F158" s="300" t="s">
        <v>23</v>
      </c>
      <c r="G158" s="301"/>
      <c r="H158" s="302">
        <f>G158*H156</f>
        <v>0</v>
      </c>
    </row>
    <row r="159" spans="1:8" ht="16.5" customHeight="1">
      <c r="A159" s="410"/>
      <c r="B159" s="300"/>
      <c r="C159" s="303"/>
      <c r="D159" s="302" t="s">
        <v>572</v>
      </c>
      <c r="E159" s="410"/>
      <c r="F159" s="300"/>
      <c r="G159" s="303"/>
      <c r="H159" s="299"/>
    </row>
    <row r="160" spans="1:8" ht="16.5" customHeight="1" thickBot="1">
      <c r="A160" s="411"/>
      <c r="B160" s="304" t="s">
        <v>37</v>
      </c>
      <c r="C160" s="305">
        <v>0</v>
      </c>
      <c r="D160" s="306" t="s">
        <v>572</v>
      </c>
      <c r="E160" s="411"/>
      <c r="F160" s="304" t="s">
        <v>37</v>
      </c>
      <c r="G160" s="305">
        <f>G158</f>
        <v>0</v>
      </c>
      <c r="H160" s="306">
        <f>H158</f>
        <v>0</v>
      </c>
    </row>
    <row r="161" spans="1:8" ht="16.5" customHeight="1" thickBot="1">
      <c r="A161" s="362" t="str">
        <f>A3</f>
        <v>Минимальный заказ 300 шт. в ассортименте, но не менее 5 шт. одного цвета</v>
      </c>
      <c r="B161" s="363"/>
      <c r="C161" s="363"/>
      <c r="D161" s="363"/>
      <c r="E161" s="363"/>
      <c r="F161" s="363"/>
      <c r="G161" s="363"/>
      <c r="H161" s="363"/>
    </row>
    <row r="162" spans="1:8" ht="23" customHeight="1">
      <c r="A162" s="323"/>
      <c r="B162" s="16" t="s">
        <v>4</v>
      </c>
      <c r="C162" s="290" t="s">
        <v>297</v>
      </c>
      <c r="D162" s="212" t="s">
        <v>383</v>
      </c>
      <c r="E162" s="323"/>
      <c r="F162" s="16" t="s">
        <v>4</v>
      </c>
      <c r="G162" s="290" t="s">
        <v>586</v>
      </c>
      <c r="H162" s="212" t="s">
        <v>383</v>
      </c>
    </row>
    <row r="163" spans="1:8" ht="68" customHeight="1">
      <c r="A163" s="324"/>
      <c r="B163" s="20" t="s">
        <v>5</v>
      </c>
      <c r="C163" s="21" t="s">
        <v>467</v>
      </c>
      <c r="D163" s="249">
        <f>8.74/H2</f>
        <v>1.2852941176470589</v>
      </c>
      <c r="E163" s="324"/>
      <c r="F163" s="20" t="s">
        <v>5</v>
      </c>
      <c r="G163" s="21" t="s">
        <v>588</v>
      </c>
      <c r="H163" s="249">
        <f>23.28/H2</f>
        <v>3.4235294117647062</v>
      </c>
    </row>
    <row r="164" spans="1:8" ht="16.5" customHeight="1">
      <c r="A164" s="324"/>
      <c r="B164" s="243" t="s">
        <v>324</v>
      </c>
      <c r="C164" s="54" t="s">
        <v>322</v>
      </c>
      <c r="D164" s="251"/>
      <c r="E164" s="324"/>
      <c r="F164" s="243" t="s">
        <v>324</v>
      </c>
      <c r="G164" s="54" t="s">
        <v>322</v>
      </c>
      <c r="H164" s="251"/>
    </row>
    <row r="165" spans="1:8" ht="16.5" customHeight="1">
      <c r="A165" s="324"/>
      <c r="B165" s="36" t="s">
        <v>51</v>
      </c>
      <c r="C165" s="138"/>
      <c r="D165" s="253">
        <f>C165*D163</f>
        <v>0</v>
      </c>
      <c r="E165" s="324"/>
      <c r="F165" s="36" t="s">
        <v>23</v>
      </c>
      <c r="G165" s="138"/>
      <c r="H165" s="253">
        <f>G165*H163</f>
        <v>0</v>
      </c>
    </row>
    <row r="166" spans="1:8" ht="16.5" customHeight="1">
      <c r="A166" s="324"/>
      <c r="B166" s="36" t="s">
        <v>50</v>
      </c>
      <c r="C166" s="153"/>
      <c r="D166" s="253">
        <f>C166*D163</f>
        <v>0</v>
      </c>
      <c r="E166" s="324"/>
      <c r="F166" s="36"/>
      <c r="G166" s="153"/>
      <c r="H166" s="251"/>
    </row>
    <row r="167" spans="1:8" ht="16.5" customHeight="1" thickBot="1">
      <c r="A167" s="326"/>
      <c r="B167" s="37" t="s">
        <v>37</v>
      </c>
      <c r="C167" s="38">
        <f>SUM(C165:C166)</f>
        <v>0</v>
      </c>
      <c r="D167" s="252">
        <f>SUM(D165:D166)</f>
        <v>0</v>
      </c>
      <c r="E167" s="326"/>
      <c r="F167" s="37" t="s">
        <v>37</v>
      </c>
      <c r="G167" s="38">
        <f>G165</f>
        <v>0</v>
      </c>
      <c r="H167" s="252">
        <f>H165</f>
        <v>0</v>
      </c>
    </row>
    <row r="168" spans="1:8" ht="16.5" customHeight="1" thickBot="1">
      <c r="A168" s="333" t="str">
        <f>A3</f>
        <v>Минимальный заказ 300 шт. в ассортименте, но не менее 5 шт. одного цвета</v>
      </c>
      <c r="B168" s="334"/>
      <c r="C168" s="334"/>
      <c r="D168" s="334"/>
      <c r="E168" s="334"/>
      <c r="F168" s="334"/>
      <c r="G168" s="334"/>
      <c r="H168" s="334"/>
    </row>
    <row r="169" spans="1:8" ht="26.25" customHeight="1">
      <c r="A169" s="323"/>
      <c r="B169" s="16" t="s">
        <v>4</v>
      </c>
      <c r="C169" s="290" t="s">
        <v>182</v>
      </c>
      <c r="D169" s="212" t="s">
        <v>383</v>
      </c>
      <c r="E169" s="327"/>
      <c r="F169" s="16" t="s">
        <v>4</v>
      </c>
      <c r="G169" s="290" t="s">
        <v>232</v>
      </c>
      <c r="H169" s="212" t="s">
        <v>383</v>
      </c>
    </row>
    <row r="170" spans="1:8" ht="42" customHeight="1">
      <c r="A170" s="324"/>
      <c r="B170" s="20" t="s">
        <v>5</v>
      </c>
      <c r="C170" s="21" t="s">
        <v>468</v>
      </c>
      <c r="D170" s="249">
        <f>9.7/H2</f>
        <v>1.4264705882352942</v>
      </c>
      <c r="E170" s="328"/>
      <c r="F170" s="20" t="s">
        <v>5</v>
      </c>
      <c r="G170" s="21" t="s">
        <v>469</v>
      </c>
      <c r="H170" s="249">
        <f>6.6/H2</f>
        <v>0.97058823529411764</v>
      </c>
    </row>
    <row r="171" spans="1:8" ht="16.5" customHeight="1">
      <c r="A171" s="324"/>
      <c r="B171" s="243" t="s">
        <v>324</v>
      </c>
      <c r="C171" s="54" t="s">
        <v>322</v>
      </c>
      <c r="D171" s="251"/>
      <c r="E171" s="328"/>
      <c r="F171" s="243" t="s">
        <v>324</v>
      </c>
      <c r="G171" s="54" t="s">
        <v>322</v>
      </c>
      <c r="H171" s="251"/>
    </row>
    <row r="172" spans="1:8" ht="16.5" customHeight="1">
      <c r="A172" s="324"/>
      <c r="B172" s="36" t="s">
        <v>51</v>
      </c>
      <c r="C172" s="138"/>
      <c r="D172" s="253">
        <f>C172*D170</f>
        <v>0</v>
      </c>
      <c r="E172" s="328"/>
      <c r="F172" s="36" t="s">
        <v>51</v>
      </c>
      <c r="G172" s="138"/>
      <c r="H172" s="253">
        <f>G172*H170</f>
        <v>0</v>
      </c>
    </row>
    <row r="173" spans="1:8" ht="16.5" customHeight="1">
      <c r="A173" s="324"/>
      <c r="B173" s="36" t="s">
        <v>50</v>
      </c>
      <c r="C173" s="153"/>
      <c r="D173" s="253">
        <f>C173*D170</f>
        <v>0</v>
      </c>
      <c r="E173" s="328"/>
      <c r="F173" s="36" t="s">
        <v>50</v>
      </c>
      <c r="G173" s="153"/>
      <c r="H173" s="253">
        <f>G173*H170</f>
        <v>0</v>
      </c>
    </row>
    <row r="174" spans="1:8" ht="16.5" customHeight="1">
      <c r="A174" s="324"/>
      <c r="B174" s="36" t="s">
        <v>38</v>
      </c>
      <c r="C174" s="185"/>
      <c r="D174" s="253">
        <f>C174*D170</f>
        <v>0</v>
      </c>
      <c r="E174" s="328"/>
      <c r="F174" s="36"/>
      <c r="G174" s="153"/>
      <c r="H174" s="251"/>
    </row>
    <row r="175" spans="1:8" ht="16.5" customHeight="1">
      <c r="A175" s="324"/>
      <c r="B175" s="36" t="s">
        <v>55</v>
      </c>
      <c r="C175" s="149"/>
      <c r="D175" s="253">
        <f>C175*D170</f>
        <v>0</v>
      </c>
      <c r="E175" s="328"/>
      <c r="F175" s="36"/>
      <c r="G175" s="153"/>
      <c r="H175" s="251"/>
    </row>
    <row r="176" spans="1:8" ht="16.5" customHeight="1">
      <c r="A176" s="324"/>
      <c r="B176" s="36" t="s">
        <v>31</v>
      </c>
      <c r="C176" s="135"/>
      <c r="D176" s="253">
        <f>C176*D170</f>
        <v>0</v>
      </c>
      <c r="E176" s="328"/>
      <c r="F176" s="36"/>
      <c r="G176" s="153"/>
      <c r="H176" s="251"/>
    </row>
    <row r="177" spans="1:8" ht="16.5" customHeight="1" thickBot="1">
      <c r="A177" s="326"/>
      <c r="B177" s="37" t="s">
        <v>37</v>
      </c>
      <c r="C177" s="38">
        <f>SUM(C172:C176)</f>
        <v>0</v>
      </c>
      <c r="D177" s="252">
        <f>SUM(D172:D176)</f>
        <v>0</v>
      </c>
      <c r="E177" s="330"/>
      <c r="F177" s="37" t="s">
        <v>37</v>
      </c>
      <c r="G177" s="38">
        <f>SUM(G172:G173)</f>
        <v>0</v>
      </c>
      <c r="H177" s="252">
        <f>SUM(H172:H173)</f>
        <v>0</v>
      </c>
    </row>
    <row r="178" spans="1:8" ht="16.5" customHeight="1" thickBot="1">
      <c r="A178" s="333" t="str">
        <f>A3</f>
        <v>Минимальный заказ 300 шт. в ассортименте, но не менее 5 шт. одного цвета</v>
      </c>
      <c r="B178" s="334"/>
      <c r="C178" s="334"/>
      <c r="D178" s="334"/>
      <c r="E178" s="334"/>
      <c r="F178" s="334"/>
      <c r="G178" s="334"/>
      <c r="H178" s="334"/>
    </row>
    <row r="179" spans="1:8" ht="24" customHeight="1">
      <c r="A179" s="394" t="s">
        <v>564</v>
      </c>
      <c r="B179" s="16" t="s">
        <v>4</v>
      </c>
      <c r="C179" s="290" t="s">
        <v>234</v>
      </c>
      <c r="D179" s="212" t="s">
        <v>383</v>
      </c>
      <c r="E179" s="394" t="s">
        <v>564</v>
      </c>
      <c r="F179" s="16" t="s">
        <v>4</v>
      </c>
      <c r="G179" s="17" t="s">
        <v>233</v>
      </c>
      <c r="H179" s="212" t="s">
        <v>383</v>
      </c>
    </row>
    <row r="180" spans="1:8" ht="51" customHeight="1">
      <c r="A180" s="395"/>
      <c r="B180" s="20" t="s">
        <v>5</v>
      </c>
      <c r="C180" s="21" t="s">
        <v>470</v>
      </c>
      <c r="D180" s="249">
        <f>23.28/H2</f>
        <v>3.4235294117647062</v>
      </c>
      <c r="E180" s="395"/>
      <c r="F180" s="20" t="s">
        <v>5</v>
      </c>
      <c r="G180" s="21" t="s">
        <v>565</v>
      </c>
      <c r="H180" s="249">
        <f>12.5/H2</f>
        <v>1.8382352941176472</v>
      </c>
    </row>
    <row r="181" spans="1:8" ht="16.5" customHeight="1">
      <c r="A181" s="395"/>
      <c r="B181" s="243" t="s">
        <v>324</v>
      </c>
      <c r="C181" s="54" t="s">
        <v>322</v>
      </c>
      <c r="D181" s="251"/>
      <c r="E181" s="395"/>
      <c r="F181" s="243" t="s">
        <v>324</v>
      </c>
      <c r="G181" s="54" t="s">
        <v>322</v>
      </c>
      <c r="H181" s="251"/>
    </row>
    <row r="182" spans="1:8" ht="16.5" customHeight="1">
      <c r="A182" s="395"/>
      <c r="B182" s="36" t="s">
        <v>38</v>
      </c>
      <c r="C182" s="153"/>
      <c r="D182" s="253">
        <f>C182*D180</f>
        <v>0</v>
      </c>
      <c r="E182" s="395"/>
      <c r="F182" s="36" t="s">
        <v>51</v>
      </c>
      <c r="G182" s="138"/>
      <c r="H182" s="253">
        <f>G182*H180</f>
        <v>0</v>
      </c>
    </row>
    <row r="183" spans="1:8" ht="16.5" customHeight="1">
      <c r="A183" s="395"/>
      <c r="B183" s="36"/>
      <c r="C183" s="153"/>
      <c r="D183" s="253"/>
      <c r="E183" s="395"/>
      <c r="F183" s="36" t="s">
        <v>50</v>
      </c>
      <c r="G183" s="153"/>
      <c r="H183" s="253">
        <f>G183*H180</f>
        <v>0</v>
      </c>
    </row>
    <row r="184" spans="1:8" ht="16.5" customHeight="1" thickBot="1">
      <c r="A184" s="396"/>
      <c r="B184" s="37" t="s">
        <v>37</v>
      </c>
      <c r="C184" s="38">
        <f>SUM(C182)</f>
        <v>0</v>
      </c>
      <c r="D184" s="252">
        <f>SUM(D182)</f>
        <v>0</v>
      </c>
      <c r="E184" s="396"/>
      <c r="F184" s="37" t="s">
        <v>37</v>
      </c>
      <c r="G184" s="38">
        <f>SUM(G182:G183)</f>
        <v>0</v>
      </c>
      <c r="H184" s="252">
        <f>SUM(H182:H183)</f>
        <v>0</v>
      </c>
    </row>
    <row r="185" spans="1:8" ht="16.5" customHeight="1" thickBot="1">
      <c r="A185" s="390" t="str">
        <f>A3</f>
        <v>Минимальный заказ 300 шт. в ассортименте, но не менее 5 шт. одного цвета</v>
      </c>
      <c r="B185" s="332"/>
      <c r="C185" s="332"/>
      <c r="D185" s="332"/>
      <c r="E185" s="332"/>
      <c r="F185" s="332"/>
      <c r="G185" s="332"/>
      <c r="H185" s="332"/>
    </row>
    <row r="186" spans="1:8" ht="26.25" customHeight="1">
      <c r="A186" s="323"/>
      <c r="B186" s="16" t="s">
        <v>4</v>
      </c>
      <c r="C186" s="290" t="s">
        <v>180</v>
      </c>
      <c r="D186" s="212" t="s">
        <v>383</v>
      </c>
      <c r="E186" s="327"/>
      <c r="F186" s="16" t="s">
        <v>4</v>
      </c>
      <c r="G186" s="290" t="s">
        <v>183</v>
      </c>
      <c r="H186" s="212" t="s">
        <v>383</v>
      </c>
    </row>
    <row r="187" spans="1:8" ht="57" customHeight="1">
      <c r="A187" s="324"/>
      <c r="B187" s="20" t="s">
        <v>5</v>
      </c>
      <c r="C187" s="21" t="s">
        <v>471</v>
      </c>
      <c r="D187" s="249">
        <f>13.58/H2</f>
        <v>1.9970588235294118</v>
      </c>
      <c r="E187" s="328"/>
      <c r="F187" s="20" t="s">
        <v>5</v>
      </c>
      <c r="G187" s="21" t="s">
        <v>472</v>
      </c>
      <c r="H187" s="249">
        <f>7/H2</f>
        <v>1.0294117647058825</v>
      </c>
    </row>
    <row r="188" spans="1:8" ht="16.5" customHeight="1">
      <c r="A188" s="324"/>
      <c r="B188" s="243" t="s">
        <v>324</v>
      </c>
      <c r="C188" s="54" t="s">
        <v>322</v>
      </c>
      <c r="D188" s="251"/>
      <c r="E188" s="328"/>
      <c r="F188" s="243" t="s">
        <v>324</v>
      </c>
      <c r="G188" s="54" t="s">
        <v>322</v>
      </c>
      <c r="H188" s="251"/>
    </row>
    <row r="189" spans="1:8" ht="16.5" customHeight="1">
      <c r="A189" s="324"/>
      <c r="B189" s="36" t="s">
        <v>57</v>
      </c>
      <c r="C189" s="130"/>
      <c r="D189" s="253">
        <f>C189*D187</f>
        <v>0</v>
      </c>
      <c r="E189" s="328"/>
      <c r="F189" s="36" t="s">
        <v>51</v>
      </c>
      <c r="G189" s="138"/>
      <c r="H189" s="253">
        <f>G189*H187</f>
        <v>0</v>
      </c>
    </row>
    <row r="190" spans="1:8" ht="16.5" customHeight="1">
      <c r="A190" s="324"/>
      <c r="B190" s="36" t="s">
        <v>58</v>
      </c>
      <c r="C190" s="131"/>
      <c r="D190" s="253">
        <f>C190*D187</f>
        <v>0</v>
      </c>
      <c r="E190" s="328"/>
      <c r="F190" s="36" t="s">
        <v>50</v>
      </c>
      <c r="G190" s="153"/>
      <c r="H190" s="253">
        <f>G190*H187</f>
        <v>0</v>
      </c>
    </row>
    <row r="191" spans="1:8" ht="16.5" customHeight="1">
      <c r="A191" s="324"/>
      <c r="B191" s="36" t="s">
        <v>25</v>
      </c>
      <c r="C191" s="132"/>
      <c r="D191" s="253">
        <f>C191*D187</f>
        <v>0</v>
      </c>
      <c r="E191" s="328"/>
      <c r="F191" s="36" t="s">
        <v>38</v>
      </c>
      <c r="G191" s="185"/>
      <c r="H191" s="253">
        <f>G191*H187</f>
        <v>0</v>
      </c>
    </row>
    <row r="192" spans="1:8" ht="16.5" customHeight="1">
      <c r="A192" s="324"/>
      <c r="B192" s="36" t="s">
        <v>55</v>
      </c>
      <c r="C192" s="149"/>
      <c r="D192" s="253">
        <f>C192*D187</f>
        <v>0</v>
      </c>
      <c r="E192" s="328"/>
      <c r="F192" s="36" t="s">
        <v>55</v>
      </c>
      <c r="G192" s="149"/>
      <c r="H192" s="253">
        <f>G192*H187</f>
        <v>0</v>
      </c>
    </row>
    <row r="193" spans="1:8" ht="16.5" customHeight="1">
      <c r="A193" s="324"/>
      <c r="B193" s="36" t="s">
        <v>59</v>
      </c>
      <c r="C193" s="134"/>
      <c r="D193" s="253">
        <f>C193*D187</f>
        <v>0</v>
      </c>
      <c r="E193" s="328"/>
      <c r="F193" s="36" t="s">
        <v>31</v>
      </c>
      <c r="G193" s="135"/>
      <c r="H193" s="253">
        <f>G193*H187</f>
        <v>0</v>
      </c>
    </row>
    <row r="194" spans="1:8" ht="16.5" customHeight="1">
      <c r="A194" s="324"/>
      <c r="B194" s="36" t="s">
        <v>53</v>
      </c>
      <c r="C194" s="184"/>
      <c r="D194" s="253">
        <f>C194*D187</f>
        <v>0</v>
      </c>
      <c r="E194" s="328"/>
      <c r="F194" s="36"/>
      <c r="G194" s="153"/>
      <c r="H194" s="253"/>
    </row>
    <row r="195" spans="1:8" ht="16.5" customHeight="1">
      <c r="A195" s="324"/>
      <c r="B195" s="36" t="s">
        <v>31</v>
      </c>
      <c r="C195" s="135"/>
      <c r="D195" s="253">
        <f>C195*D188</f>
        <v>0</v>
      </c>
      <c r="E195" s="328"/>
      <c r="F195" s="36"/>
      <c r="G195" s="153"/>
      <c r="H195" s="253"/>
    </row>
    <row r="196" spans="1:8" ht="16.5" customHeight="1" thickBot="1">
      <c r="A196" s="326"/>
      <c r="B196" s="37" t="s">
        <v>37</v>
      </c>
      <c r="C196" s="38">
        <f>SUM(C189:C195)</f>
        <v>0</v>
      </c>
      <c r="D196" s="252">
        <f>SUM(D189:D195)</f>
        <v>0</v>
      </c>
      <c r="E196" s="330"/>
      <c r="F196" s="37"/>
      <c r="G196" s="38">
        <f>SUM(G189:G193)</f>
        <v>0</v>
      </c>
      <c r="H196" s="252">
        <f>SUM(H189:H193)</f>
        <v>0</v>
      </c>
    </row>
    <row r="197" spans="1:8" ht="16.5" customHeight="1" thickBot="1">
      <c r="A197" s="333" t="str">
        <f>A3</f>
        <v>Минимальный заказ 300 шт. в ассортименте, но не менее 5 шт. одного цвета</v>
      </c>
      <c r="B197" s="334"/>
      <c r="C197" s="334"/>
      <c r="D197" s="334"/>
      <c r="E197" s="334"/>
      <c r="F197" s="334"/>
      <c r="G197" s="334"/>
      <c r="H197" s="334"/>
    </row>
    <row r="198" spans="1:8" ht="23.25" customHeight="1">
      <c r="A198" s="323"/>
      <c r="B198" s="16" t="s">
        <v>4</v>
      </c>
      <c r="C198" s="290" t="s">
        <v>213</v>
      </c>
      <c r="D198" s="212" t="s">
        <v>383</v>
      </c>
      <c r="E198" s="394"/>
      <c r="F198" s="16" t="s">
        <v>4</v>
      </c>
      <c r="G198" s="290" t="s">
        <v>569</v>
      </c>
      <c r="H198" s="212" t="s">
        <v>383</v>
      </c>
    </row>
    <row r="199" spans="1:8" ht="82" customHeight="1">
      <c r="A199" s="324"/>
      <c r="B199" s="20" t="s">
        <v>5</v>
      </c>
      <c r="C199" s="21" t="s">
        <v>473</v>
      </c>
      <c r="D199" s="249">
        <f>25.22/H2</f>
        <v>3.7088235294117649</v>
      </c>
      <c r="E199" s="395"/>
      <c r="F199" s="20" t="s">
        <v>5</v>
      </c>
      <c r="G199" s="21" t="s">
        <v>571</v>
      </c>
      <c r="H199" s="249">
        <f>24.26/H2</f>
        <v>3.5676470588235296</v>
      </c>
    </row>
    <row r="200" spans="1:8" ht="16.5" customHeight="1">
      <c r="A200" s="324"/>
      <c r="B200" s="243" t="s">
        <v>324</v>
      </c>
      <c r="C200" s="54" t="s">
        <v>322</v>
      </c>
      <c r="D200" s="251"/>
      <c r="E200" s="395"/>
      <c r="F200" s="243" t="s">
        <v>324</v>
      </c>
      <c r="G200" s="54" t="s">
        <v>322</v>
      </c>
      <c r="H200" s="251"/>
    </row>
    <row r="201" spans="1:8" ht="16.5" customHeight="1">
      <c r="A201" s="324"/>
      <c r="B201" s="36" t="s">
        <v>51</v>
      </c>
      <c r="C201" s="138"/>
      <c r="D201" s="253">
        <f>C201*D199</f>
        <v>0</v>
      </c>
      <c r="E201" s="395"/>
      <c r="F201" s="36" t="s">
        <v>51</v>
      </c>
      <c r="G201" s="138"/>
      <c r="H201" s="253">
        <f>G201*H199</f>
        <v>0</v>
      </c>
    </row>
    <row r="202" spans="1:8" ht="16.5" customHeight="1">
      <c r="A202" s="324"/>
      <c r="B202" s="36" t="s">
        <v>50</v>
      </c>
      <c r="C202" s="153"/>
      <c r="D202" s="253">
        <f>C202*D199</f>
        <v>0</v>
      </c>
      <c r="E202" s="395"/>
      <c r="F202" s="36"/>
      <c r="G202" s="153"/>
      <c r="H202" s="253">
        <f>G202*H199</f>
        <v>0</v>
      </c>
    </row>
    <row r="203" spans="1:8" ht="16.5" customHeight="1">
      <c r="A203" s="324"/>
      <c r="B203" s="36" t="s">
        <v>55</v>
      </c>
      <c r="C203" s="142"/>
      <c r="D203" s="253">
        <f>C203*D199</f>
        <v>0</v>
      </c>
      <c r="E203" s="395"/>
      <c r="F203" s="36"/>
      <c r="G203" s="153"/>
      <c r="H203" s="251"/>
    </row>
    <row r="204" spans="1:8" ht="16.5" customHeight="1">
      <c r="A204" s="324"/>
      <c r="B204" s="36" t="s">
        <v>56</v>
      </c>
      <c r="C204" s="187"/>
      <c r="D204" s="253">
        <f>C204*D199</f>
        <v>0</v>
      </c>
      <c r="E204" s="395"/>
      <c r="F204" s="36"/>
      <c r="G204" s="153"/>
      <c r="H204" s="251"/>
    </row>
    <row r="205" spans="1:8" ht="16.5" customHeight="1">
      <c r="A205" s="324"/>
      <c r="B205" s="36" t="s">
        <v>31</v>
      </c>
      <c r="C205" s="188"/>
      <c r="D205" s="253">
        <f>C205*D199</f>
        <v>0</v>
      </c>
      <c r="E205" s="395"/>
      <c r="F205" s="36"/>
      <c r="G205" s="153"/>
      <c r="H205" s="251"/>
    </row>
    <row r="206" spans="1:8" ht="16.5" customHeight="1">
      <c r="A206" s="324"/>
      <c r="B206" s="36" t="s">
        <v>214</v>
      </c>
      <c r="C206" s="189"/>
      <c r="D206" s="253">
        <f>C206*D199</f>
        <v>0</v>
      </c>
      <c r="E206" s="395"/>
      <c r="F206" s="36"/>
      <c r="G206" s="153"/>
      <c r="H206" s="253"/>
    </row>
    <row r="207" spans="1:8" ht="16.5" customHeight="1">
      <c r="A207" s="324"/>
      <c r="B207" s="36"/>
      <c r="C207" s="153"/>
      <c r="D207" s="251"/>
      <c r="E207" s="395"/>
      <c r="F207" s="36"/>
      <c r="G207" s="153"/>
      <c r="H207" s="253"/>
    </row>
    <row r="208" spans="1:8" ht="16.5" customHeight="1" thickBot="1">
      <c r="A208" s="326"/>
      <c r="B208" s="37" t="s">
        <v>37</v>
      </c>
      <c r="C208" s="38">
        <f>SUM(C201:C206)</f>
        <v>0</v>
      </c>
      <c r="D208" s="252">
        <f>SUM(D201:D206)</f>
        <v>0</v>
      </c>
      <c r="E208" s="396"/>
      <c r="F208" s="37"/>
      <c r="G208" s="38">
        <f>SUM(G201:G202)</f>
        <v>0</v>
      </c>
      <c r="H208" s="252">
        <f>SUM(H201:H202)</f>
        <v>0</v>
      </c>
    </row>
    <row r="209" spans="1:8" ht="16.5" customHeight="1" thickBot="1">
      <c r="A209" s="390" t="str">
        <f>A3</f>
        <v>Минимальный заказ 300 шт. в ассортименте, но не менее 5 шт. одного цвета</v>
      </c>
      <c r="B209" s="332"/>
      <c r="C209" s="332"/>
      <c r="D209" s="332"/>
      <c r="E209" s="332"/>
      <c r="F209" s="332"/>
      <c r="G209" s="332"/>
      <c r="H209" s="332"/>
    </row>
    <row r="210" spans="1:8" ht="32.25" customHeight="1">
      <c r="A210" s="323"/>
      <c r="B210" s="16" t="s">
        <v>4</v>
      </c>
      <c r="C210" s="290" t="s">
        <v>119</v>
      </c>
      <c r="D210" s="212" t="s">
        <v>383</v>
      </c>
      <c r="E210" s="327"/>
      <c r="F210" s="16" t="s">
        <v>4</v>
      </c>
      <c r="G210" s="290" t="s">
        <v>20</v>
      </c>
      <c r="H210" s="212" t="s">
        <v>383</v>
      </c>
    </row>
    <row r="211" spans="1:8" ht="58" customHeight="1">
      <c r="A211" s="324"/>
      <c r="B211" s="20" t="s">
        <v>5</v>
      </c>
      <c r="C211" s="21" t="s">
        <v>570</v>
      </c>
      <c r="D211" s="249">
        <f>23.28/H2</f>
        <v>3.4235294117647062</v>
      </c>
      <c r="E211" s="328"/>
      <c r="F211" s="20" t="s">
        <v>5</v>
      </c>
      <c r="G211" s="21" t="s">
        <v>474</v>
      </c>
      <c r="H211" s="249">
        <f>6.6/H2</f>
        <v>0.97058823529411764</v>
      </c>
    </row>
    <row r="212" spans="1:8" ht="16.5" customHeight="1">
      <c r="A212" s="324"/>
      <c r="B212" s="243" t="s">
        <v>324</v>
      </c>
      <c r="C212" s="54" t="s">
        <v>322</v>
      </c>
      <c r="D212" s="251"/>
      <c r="E212" s="328"/>
      <c r="F212" s="243" t="s">
        <v>324</v>
      </c>
      <c r="G212" s="54" t="s">
        <v>322</v>
      </c>
      <c r="H212" s="251"/>
    </row>
    <row r="213" spans="1:8" ht="16.5" customHeight="1">
      <c r="A213" s="324"/>
      <c r="B213" s="20"/>
      <c r="C213" s="21"/>
      <c r="D213" s="251"/>
      <c r="E213" s="328"/>
      <c r="F213" s="36" t="s">
        <v>51</v>
      </c>
      <c r="G213" s="138"/>
      <c r="H213" s="253">
        <f>G213*H211</f>
        <v>0</v>
      </c>
    </row>
    <row r="214" spans="1:8" ht="16.5" customHeight="1">
      <c r="A214" s="324"/>
      <c r="B214" s="20"/>
      <c r="C214" s="21"/>
      <c r="D214" s="251"/>
      <c r="E214" s="328"/>
      <c r="F214" s="36" t="s">
        <v>50</v>
      </c>
      <c r="G214" s="153"/>
      <c r="H214" s="253">
        <f>G214*H211</f>
        <v>0</v>
      </c>
    </row>
    <row r="215" spans="1:8" ht="16.5" customHeight="1">
      <c r="A215" s="324"/>
      <c r="B215" s="36" t="s">
        <v>51</v>
      </c>
      <c r="C215" s="138"/>
      <c r="D215" s="253">
        <f>C215*D211</f>
        <v>0</v>
      </c>
      <c r="E215" s="328"/>
      <c r="F215" s="36" t="s">
        <v>35</v>
      </c>
      <c r="G215" s="137"/>
      <c r="H215" s="253">
        <f>G215*H211</f>
        <v>0</v>
      </c>
    </row>
    <row r="216" spans="1:8" ht="16.5" customHeight="1" thickBot="1">
      <c r="A216" s="326"/>
      <c r="B216" s="37" t="s">
        <v>37</v>
      </c>
      <c r="C216" s="38">
        <f>SUM(C215)</f>
        <v>0</v>
      </c>
      <c r="D216" s="252">
        <f>SUM(D215)</f>
        <v>0</v>
      </c>
      <c r="E216" s="330"/>
      <c r="F216" s="37" t="s">
        <v>37</v>
      </c>
      <c r="G216" s="38">
        <f>SUM(G213:G215)</f>
        <v>0</v>
      </c>
      <c r="H216" s="252">
        <f>SUM(H213:H215)</f>
        <v>0</v>
      </c>
    </row>
    <row r="217" spans="1:8" s="3" customFormat="1" ht="16" thickBot="1">
      <c r="A217" s="362" t="str">
        <f>A3</f>
        <v>Минимальный заказ 300 шт. в ассортименте, но не менее 5 шт. одного цвета</v>
      </c>
      <c r="B217" s="332"/>
      <c r="C217" s="332"/>
      <c r="D217" s="332"/>
      <c r="E217" s="332"/>
      <c r="F217" s="332"/>
      <c r="G217" s="332"/>
      <c r="H217" s="332"/>
    </row>
    <row r="218" spans="1:8" ht="33.75" customHeight="1">
      <c r="A218" s="372"/>
      <c r="B218" s="16" t="s">
        <v>4</v>
      </c>
      <c r="C218" s="290" t="s">
        <v>19</v>
      </c>
      <c r="D218" s="212" t="s">
        <v>383</v>
      </c>
      <c r="E218" s="327"/>
      <c r="F218" s="16" t="s">
        <v>4</v>
      </c>
      <c r="G218" s="290" t="s">
        <v>18</v>
      </c>
      <c r="H218" s="212" t="s">
        <v>383</v>
      </c>
    </row>
    <row r="219" spans="1:8" ht="45" customHeight="1">
      <c r="A219" s="373"/>
      <c r="B219" s="20" t="s">
        <v>5</v>
      </c>
      <c r="C219" s="21" t="s">
        <v>475</v>
      </c>
      <c r="D219" s="249">
        <f>10/H2</f>
        <v>1.4705882352941178</v>
      </c>
      <c r="E219" s="328"/>
      <c r="F219" s="20" t="s">
        <v>5</v>
      </c>
      <c r="G219" s="21" t="s">
        <v>476</v>
      </c>
      <c r="H219" s="249">
        <f>10/H2</f>
        <v>1.4705882352941178</v>
      </c>
    </row>
    <row r="220" spans="1:8">
      <c r="A220" s="373"/>
      <c r="B220" s="243" t="s">
        <v>324</v>
      </c>
      <c r="C220" s="54" t="s">
        <v>322</v>
      </c>
      <c r="D220" s="251"/>
      <c r="E220" s="328"/>
      <c r="F220" s="243" t="s">
        <v>324</v>
      </c>
      <c r="G220" s="54" t="s">
        <v>322</v>
      </c>
      <c r="H220" s="251"/>
    </row>
    <row r="221" spans="1:8" ht="16.5" customHeight="1">
      <c r="A221" s="373"/>
      <c r="B221" s="36" t="s">
        <v>24</v>
      </c>
      <c r="C221" s="153"/>
      <c r="D221" s="253">
        <f>C221*D219</f>
        <v>0</v>
      </c>
      <c r="E221" s="328"/>
      <c r="F221" s="36" t="s">
        <v>57</v>
      </c>
      <c r="G221" s="130"/>
      <c r="H221" s="253">
        <f>G221*H219</f>
        <v>0</v>
      </c>
    </row>
    <row r="222" spans="1:8" ht="16.5" customHeight="1">
      <c r="A222" s="373"/>
      <c r="B222" s="36" t="s">
        <v>51</v>
      </c>
      <c r="C222" s="138"/>
      <c r="D222" s="253">
        <f>C222*D219</f>
        <v>0</v>
      </c>
      <c r="E222" s="328"/>
      <c r="F222" s="36" t="s">
        <v>58</v>
      </c>
      <c r="G222" s="131"/>
      <c r="H222" s="253">
        <f>G222*H219</f>
        <v>0</v>
      </c>
    </row>
    <row r="223" spans="1:8" ht="16.5" customHeight="1" thickBot="1">
      <c r="A223" s="374"/>
      <c r="B223" s="37" t="s">
        <v>73</v>
      </c>
      <c r="C223" s="38">
        <f>SUM(C221:C222)</f>
        <v>0</v>
      </c>
      <c r="D223" s="252">
        <f>SUM(D221:D222)</f>
        <v>0</v>
      </c>
      <c r="E223" s="330"/>
      <c r="F223" s="37" t="s">
        <v>37</v>
      </c>
      <c r="G223" s="38">
        <f>SUM(G221:G222)</f>
        <v>0</v>
      </c>
      <c r="H223" s="252">
        <f>SUM(H221:H222)</f>
        <v>0</v>
      </c>
    </row>
    <row r="224" spans="1:8" s="3" customFormat="1" ht="16" thickBot="1">
      <c r="A224" s="362" t="str">
        <f>A3</f>
        <v>Минимальный заказ 300 шт. в ассортименте, но не менее 5 шт. одного цвета</v>
      </c>
      <c r="B224" s="332"/>
      <c r="C224" s="332"/>
      <c r="D224" s="332"/>
      <c r="E224" s="332"/>
      <c r="F224" s="332"/>
      <c r="G224" s="332"/>
      <c r="H224" s="332"/>
    </row>
    <row r="225" spans="1:8" ht="22.5" customHeight="1">
      <c r="A225" s="372"/>
      <c r="B225" s="16" t="s">
        <v>4</v>
      </c>
      <c r="C225" s="290" t="s">
        <v>129</v>
      </c>
      <c r="D225" s="212" t="s">
        <v>383</v>
      </c>
      <c r="E225" s="327"/>
      <c r="F225" s="16" t="s">
        <v>4</v>
      </c>
      <c r="G225" s="290" t="s">
        <v>140</v>
      </c>
      <c r="H225" s="212" t="s">
        <v>383</v>
      </c>
    </row>
    <row r="226" spans="1:8" ht="55">
      <c r="A226" s="373"/>
      <c r="B226" s="20" t="s">
        <v>5</v>
      </c>
      <c r="C226" s="21" t="s">
        <v>477</v>
      </c>
      <c r="D226" s="249">
        <f>24/H2</f>
        <v>3.5294117647058822</v>
      </c>
      <c r="E226" s="328"/>
      <c r="F226" s="20" t="s">
        <v>5</v>
      </c>
      <c r="G226" s="21" t="s">
        <v>478</v>
      </c>
      <c r="H226" s="249">
        <f>24/H2</f>
        <v>3.5294117647058822</v>
      </c>
    </row>
    <row r="227" spans="1:8">
      <c r="A227" s="373"/>
      <c r="B227" s="243" t="s">
        <v>324</v>
      </c>
      <c r="C227" s="54" t="s">
        <v>322</v>
      </c>
      <c r="D227" s="251"/>
      <c r="E227" s="328"/>
      <c r="F227" s="243" t="s">
        <v>324</v>
      </c>
      <c r="G227" s="54" t="s">
        <v>322</v>
      </c>
      <c r="H227" s="251"/>
    </row>
    <row r="228" spans="1:8" ht="16.5" customHeight="1">
      <c r="A228" s="373"/>
      <c r="B228" s="20" t="s">
        <v>35</v>
      </c>
      <c r="C228" s="137"/>
      <c r="D228" s="253">
        <f>C228*D226</f>
        <v>0</v>
      </c>
      <c r="E228" s="328"/>
      <c r="F228" s="36" t="s">
        <v>51</v>
      </c>
      <c r="G228" s="138"/>
      <c r="H228" s="253">
        <f>G228*H226</f>
        <v>0</v>
      </c>
    </row>
    <row r="229" spans="1:8" ht="16.5" customHeight="1" thickBot="1">
      <c r="A229" s="374"/>
      <c r="B229" s="37" t="s">
        <v>37</v>
      </c>
      <c r="C229" s="40">
        <f>SUM(C228:C228)</f>
        <v>0</v>
      </c>
      <c r="D229" s="252">
        <f>SUM(D228:D228)</f>
        <v>0</v>
      </c>
      <c r="E229" s="330"/>
      <c r="F229" s="37" t="s">
        <v>37</v>
      </c>
      <c r="G229" s="38">
        <f>SUM(G228)</f>
        <v>0</v>
      </c>
      <c r="H229" s="252">
        <f>SUM(H228)</f>
        <v>0</v>
      </c>
    </row>
    <row r="230" spans="1:8" ht="16.5" customHeight="1" thickBot="1">
      <c r="A230" s="390" t="str">
        <f>A3</f>
        <v>Минимальный заказ 300 шт. в ассортименте, но не менее 5 шт. одного цвета</v>
      </c>
      <c r="B230" s="332"/>
      <c r="C230" s="332"/>
      <c r="D230" s="332"/>
      <c r="E230" s="332"/>
      <c r="F230" s="332"/>
      <c r="G230" s="332"/>
      <c r="H230" s="332"/>
    </row>
    <row r="231" spans="1:8" ht="33.75" customHeight="1">
      <c r="A231" s="372"/>
      <c r="B231" s="16" t="s">
        <v>4</v>
      </c>
      <c r="C231" s="290" t="s">
        <v>123</v>
      </c>
      <c r="D231" s="212" t="s">
        <v>383</v>
      </c>
      <c r="E231" s="327"/>
      <c r="F231" s="16" t="s">
        <v>4</v>
      </c>
      <c r="G231" s="290" t="s">
        <v>124</v>
      </c>
      <c r="H231" s="212" t="s">
        <v>383</v>
      </c>
    </row>
    <row r="232" spans="1:8" ht="33">
      <c r="A232" s="373"/>
      <c r="B232" s="20" t="s">
        <v>5</v>
      </c>
      <c r="C232" s="21" t="s">
        <v>479</v>
      </c>
      <c r="D232" s="249">
        <f>6/H2</f>
        <v>0.88235294117647056</v>
      </c>
      <c r="E232" s="328"/>
      <c r="F232" s="20" t="s">
        <v>5</v>
      </c>
      <c r="G232" s="21" t="s">
        <v>480</v>
      </c>
      <c r="H232" s="249">
        <f>10/H2</f>
        <v>1.4705882352941178</v>
      </c>
    </row>
    <row r="233" spans="1:8">
      <c r="A233" s="373"/>
      <c r="B233" s="243" t="s">
        <v>324</v>
      </c>
      <c r="C233" s="54" t="s">
        <v>322</v>
      </c>
      <c r="D233" s="251"/>
      <c r="E233" s="328"/>
      <c r="F233" s="243" t="s">
        <v>324</v>
      </c>
      <c r="G233" s="54" t="s">
        <v>322</v>
      </c>
      <c r="H233" s="251"/>
    </row>
    <row r="234" spans="1:8" ht="16.5" customHeight="1">
      <c r="A234" s="373"/>
      <c r="B234" s="36" t="s">
        <v>51</v>
      </c>
      <c r="C234" s="138"/>
      <c r="D234" s="253">
        <f>C234*D232</f>
        <v>0</v>
      </c>
      <c r="E234" s="328"/>
      <c r="F234" s="36" t="s">
        <v>51</v>
      </c>
      <c r="G234" s="138"/>
      <c r="H234" s="253">
        <f>G234*H232</f>
        <v>0</v>
      </c>
    </row>
    <row r="235" spans="1:8" ht="16.5" customHeight="1">
      <c r="A235" s="373"/>
      <c r="B235" s="36" t="s">
        <v>50</v>
      </c>
      <c r="C235" s="175"/>
      <c r="D235" s="253">
        <f>C235*D232</f>
        <v>0</v>
      </c>
      <c r="E235" s="328"/>
      <c r="F235" s="36" t="s">
        <v>50</v>
      </c>
      <c r="G235" s="153"/>
      <c r="H235" s="253">
        <f>G235*H232</f>
        <v>0</v>
      </c>
    </row>
    <row r="236" spans="1:8" ht="16.5" customHeight="1">
      <c r="A236" s="373"/>
      <c r="B236" s="36" t="s">
        <v>35</v>
      </c>
      <c r="C236" s="137"/>
      <c r="D236" s="253">
        <f>C236*D232</f>
        <v>0</v>
      </c>
      <c r="E236" s="328"/>
      <c r="F236" s="36"/>
      <c r="G236" s="153"/>
      <c r="H236" s="253"/>
    </row>
    <row r="237" spans="1:8" ht="16.5" customHeight="1" thickBot="1">
      <c r="A237" s="374"/>
      <c r="B237" s="37" t="s">
        <v>37</v>
      </c>
      <c r="C237" s="40">
        <f>SUM(C234:C236)</f>
        <v>0</v>
      </c>
      <c r="D237" s="252">
        <f>SUM(D234:D236)</f>
        <v>0</v>
      </c>
      <c r="E237" s="330"/>
      <c r="F237" s="37" t="s">
        <v>37</v>
      </c>
      <c r="G237" s="38">
        <f>SUM(G234:G236)</f>
        <v>0</v>
      </c>
      <c r="H237" s="252">
        <f>SUM(H234:H236)</f>
        <v>0</v>
      </c>
    </row>
    <row r="238" spans="1:8" s="3" customFormat="1" ht="16" thickBot="1">
      <c r="A238" s="362" t="str">
        <f>A3</f>
        <v>Минимальный заказ 300 шт. в ассортименте, но не менее 5 шт. одного цвета</v>
      </c>
      <c r="B238" s="363"/>
      <c r="C238" s="363"/>
      <c r="D238" s="363"/>
      <c r="E238" s="363"/>
      <c r="F238" s="363"/>
      <c r="G238" s="363"/>
      <c r="H238" s="363"/>
    </row>
    <row r="239" spans="1:8" ht="33.75" customHeight="1">
      <c r="A239" s="372"/>
      <c r="B239" s="16" t="s">
        <v>4</v>
      </c>
      <c r="C239" s="290" t="s">
        <v>126</v>
      </c>
      <c r="D239" s="212" t="s">
        <v>383</v>
      </c>
      <c r="E239" s="327"/>
      <c r="F239" s="16" t="s">
        <v>4</v>
      </c>
      <c r="G239" s="290" t="s">
        <v>125</v>
      </c>
      <c r="H239" s="212" t="s">
        <v>383</v>
      </c>
    </row>
    <row r="240" spans="1:8" ht="55">
      <c r="A240" s="373"/>
      <c r="B240" s="20" t="s">
        <v>5</v>
      </c>
      <c r="C240" s="21" t="s">
        <v>481</v>
      </c>
      <c r="D240" s="249">
        <f>10/H2</f>
        <v>1.4705882352941178</v>
      </c>
      <c r="E240" s="328"/>
      <c r="F240" s="20" t="s">
        <v>5</v>
      </c>
      <c r="G240" s="21" t="s">
        <v>482</v>
      </c>
      <c r="H240" s="249">
        <f>10/H2</f>
        <v>1.4705882352941178</v>
      </c>
    </row>
    <row r="241" spans="1:8">
      <c r="A241" s="373"/>
      <c r="B241" s="243" t="s">
        <v>324</v>
      </c>
      <c r="C241" s="54" t="s">
        <v>322</v>
      </c>
      <c r="D241" s="251"/>
      <c r="E241" s="328"/>
      <c r="F241" s="243" t="s">
        <v>324</v>
      </c>
      <c r="G241" s="54" t="s">
        <v>322</v>
      </c>
      <c r="H241" s="251"/>
    </row>
    <row r="242" spans="1:8" ht="16.5" customHeight="1">
      <c r="A242" s="373"/>
      <c r="B242" s="36" t="s">
        <v>51</v>
      </c>
      <c r="C242" s="138"/>
      <c r="D242" s="253">
        <f>C242*D240</f>
        <v>0</v>
      </c>
      <c r="E242" s="328"/>
      <c r="F242" s="36" t="s">
        <v>57</v>
      </c>
      <c r="G242" s="130"/>
      <c r="H242" s="253">
        <f>G242*H240</f>
        <v>0</v>
      </c>
    </row>
    <row r="243" spans="1:8" ht="16.5" customHeight="1">
      <c r="A243" s="373"/>
      <c r="B243" s="36" t="s">
        <v>50</v>
      </c>
      <c r="C243" s="153"/>
      <c r="D243" s="253">
        <f>C243*D240</f>
        <v>0</v>
      </c>
      <c r="E243" s="328"/>
      <c r="F243" s="36" t="s">
        <v>58</v>
      </c>
      <c r="G243" s="131"/>
      <c r="H243" s="253">
        <f>G243*H240</f>
        <v>0</v>
      </c>
    </row>
    <row r="244" spans="1:8" ht="16.5" customHeight="1">
      <c r="A244" s="373"/>
      <c r="B244" s="36" t="s">
        <v>25</v>
      </c>
      <c r="C244" s="132"/>
      <c r="D244" s="253">
        <f>C244*D240</f>
        <v>0</v>
      </c>
      <c r="E244" s="328"/>
      <c r="F244" s="36" t="s">
        <v>25</v>
      </c>
      <c r="G244" s="132"/>
      <c r="H244" s="253">
        <f>G244*H240</f>
        <v>0</v>
      </c>
    </row>
    <row r="245" spans="1:8" ht="16.5" customHeight="1">
      <c r="A245" s="373"/>
      <c r="B245" s="36" t="s">
        <v>42</v>
      </c>
      <c r="C245" s="140"/>
      <c r="D245" s="253">
        <f>C245*D240</f>
        <v>0</v>
      </c>
      <c r="E245" s="328"/>
      <c r="F245" s="36" t="s">
        <v>60</v>
      </c>
      <c r="G245" s="155"/>
      <c r="H245" s="253">
        <f>G245*H240</f>
        <v>0</v>
      </c>
    </row>
    <row r="246" spans="1:8" ht="16.5" customHeight="1">
      <c r="A246" s="373"/>
      <c r="B246" s="36" t="s">
        <v>53</v>
      </c>
      <c r="C246" s="136"/>
      <c r="D246" s="253">
        <f>C246*D240</f>
        <v>0</v>
      </c>
      <c r="E246" s="328"/>
      <c r="F246" s="36" t="s">
        <v>53</v>
      </c>
      <c r="G246" s="136"/>
      <c r="H246" s="253">
        <f>G246*H240</f>
        <v>0</v>
      </c>
    </row>
    <row r="247" spans="1:8" ht="16.5" customHeight="1">
      <c r="A247" s="373"/>
      <c r="B247" s="36" t="s">
        <v>31</v>
      </c>
      <c r="C247" s="135"/>
      <c r="D247" s="253">
        <f>C247*D240</f>
        <v>0</v>
      </c>
      <c r="E247" s="328"/>
      <c r="F247" s="36" t="s">
        <v>31</v>
      </c>
      <c r="G247" s="135"/>
      <c r="H247" s="253">
        <f>G247*H240</f>
        <v>0</v>
      </c>
    </row>
    <row r="248" spans="1:8" ht="16.5" customHeight="1">
      <c r="A248" s="373"/>
      <c r="B248" s="36" t="s">
        <v>56</v>
      </c>
      <c r="C248" s="152"/>
      <c r="D248" s="253">
        <f>C248*D240</f>
        <v>0</v>
      </c>
      <c r="E248" s="328"/>
      <c r="F248" s="36" t="s">
        <v>74</v>
      </c>
      <c r="G248" s="141"/>
      <c r="H248" s="253">
        <f>G248*H240</f>
        <v>0</v>
      </c>
    </row>
    <row r="249" spans="1:8" ht="16.5" customHeight="1">
      <c r="A249" s="373"/>
      <c r="B249" s="36" t="s">
        <v>55</v>
      </c>
      <c r="C249" s="149"/>
      <c r="D249" s="253">
        <f>C249*D240</f>
        <v>0</v>
      </c>
      <c r="E249" s="328"/>
      <c r="F249" s="36" t="s">
        <v>51</v>
      </c>
      <c r="G249" s="138"/>
      <c r="H249" s="253">
        <f>G249*H240</f>
        <v>0</v>
      </c>
    </row>
    <row r="250" spans="1:8" ht="16.5" customHeight="1" thickBot="1">
      <c r="A250" s="374"/>
      <c r="B250" s="37" t="s">
        <v>37</v>
      </c>
      <c r="C250" s="38">
        <f>SUM(C242:C249)</f>
        <v>0</v>
      </c>
      <c r="D250" s="252">
        <f>SUM(D242:D249)</f>
        <v>0</v>
      </c>
      <c r="E250" s="330"/>
      <c r="F250" s="37" t="s">
        <v>37</v>
      </c>
      <c r="G250" s="38">
        <f>SUM(G242:G249)</f>
        <v>0</v>
      </c>
      <c r="H250" s="252">
        <f>SUM(H242:H249)</f>
        <v>0</v>
      </c>
    </row>
    <row r="251" spans="1:8" s="3" customFormat="1" ht="16" thickBot="1">
      <c r="A251" s="362" t="str">
        <f>A3</f>
        <v>Минимальный заказ 300 шт. в ассортименте, но не менее 5 шт. одного цвета</v>
      </c>
      <c r="B251" s="363"/>
      <c r="C251" s="363"/>
      <c r="D251" s="363"/>
      <c r="E251" s="363"/>
      <c r="F251" s="363"/>
      <c r="G251" s="363"/>
      <c r="H251" s="363"/>
    </row>
    <row r="252" spans="1:8" ht="22.5" customHeight="1">
      <c r="A252" s="378" t="s">
        <v>567</v>
      </c>
      <c r="B252" s="16" t="s">
        <v>4</v>
      </c>
      <c r="C252" s="17" t="s">
        <v>128</v>
      </c>
      <c r="D252" s="212" t="s">
        <v>383</v>
      </c>
      <c r="E252" s="327"/>
      <c r="F252" s="16" t="s">
        <v>4</v>
      </c>
      <c r="G252" s="290" t="s">
        <v>127</v>
      </c>
      <c r="H252" s="212" t="s">
        <v>383</v>
      </c>
    </row>
    <row r="253" spans="1:8" ht="55">
      <c r="A253" s="379"/>
      <c r="B253" s="20" t="s">
        <v>5</v>
      </c>
      <c r="C253" s="21" t="s">
        <v>566</v>
      </c>
      <c r="D253" s="249">
        <f>22/H2</f>
        <v>3.2352941176470589</v>
      </c>
      <c r="E253" s="328"/>
      <c r="F253" s="20" t="s">
        <v>5</v>
      </c>
      <c r="G253" s="21" t="s">
        <v>483</v>
      </c>
      <c r="H253" s="249">
        <f>28/H2</f>
        <v>4.1176470588235299</v>
      </c>
    </row>
    <row r="254" spans="1:8">
      <c r="A254" s="379"/>
      <c r="B254" s="243" t="s">
        <v>324</v>
      </c>
      <c r="C254" s="54" t="s">
        <v>322</v>
      </c>
      <c r="D254" s="251"/>
      <c r="E254" s="328"/>
      <c r="F254" s="243" t="s">
        <v>324</v>
      </c>
      <c r="G254" s="54" t="s">
        <v>322</v>
      </c>
      <c r="H254" s="251"/>
    </row>
    <row r="255" spans="1:8">
      <c r="A255" s="379"/>
      <c r="B255" s="36" t="s">
        <v>35</v>
      </c>
      <c r="C255" s="137"/>
      <c r="D255" s="253">
        <f>C255*D253</f>
        <v>0</v>
      </c>
      <c r="E255" s="328"/>
      <c r="F255" s="36" t="s">
        <v>24</v>
      </c>
      <c r="G255" s="153"/>
      <c r="H255" s="253">
        <f>G255*H254</f>
        <v>0</v>
      </c>
    </row>
    <row r="256" spans="1:8">
      <c r="A256" s="379"/>
      <c r="B256" s="20"/>
      <c r="C256" s="55"/>
      <c r="D256" s="253"/>
      <c r="E256" s="328"/>
      <c r="F256" s="36" t="s">
        <v>51</v>
      </c>
      <c r="G256" s="138"/>
      <c r="H256" s="253">
        <f>G256*H253</f>
        <v>0</v>
      </c>
    </row>
    <row r="257" spans="1:8">
      <c r="A257" s="379"/>
      <c r="B257" s="20"/>
      <c r="C257" s="55"/>
      <c r="D257" s="253"/>
      <c r="E257" s="328"/>
      <c r="F257" s="36" t="s">
        <v>55</v>
      </c>
      <c r="G257" s="149"/>
      <c r="H257" s="253">
        <f>G257*H253</f>
        <v>0</v>
      </c>
    </row>
    <row r="258" spans="1:8" ht="16" thickBot="1">
      <c r="A258" s="380"/>
      <c r="B258" s="24" t="s">
        <v>37</v>
      </c>
      <c r="C258" s="38">
        <f>SUM(C255)</f>
        <v>0</v>
      </c>
      <c r="D258" s="252">
        <f>SUM(D255)</f>
        <v>0</v>
      </c>
      <c r="E258" s="330"/>
      <c r="F258" s="24" t="s">
        <v>37</v>
      </c>
      <c r="G258" s="38">
        <f>SUM(G255:G257)</f>
        <v>0</v>
      </c>
      <c r="H258" s="252">
        <f>SUM(H255:H257)</f>
        <v>0</v>
      </c>
    </row>
    <row r="259" spans="1:8" s="3" customFormat="1" ht="16" thickBot="1">
      <c r="A259" s="362" t="str">
        <f>A3</f>
        <v>Минимальный заказ 300 шт. в ассортименте, но не менее 5 шт. одного цвета</v>
      </c>
      <c r="B259" s="332"/>
      <c r="C259" s="332"/>
      <c r="D259" s="332"/>
      <c r="E259" s="332"/>
      <c r="F259" s="332"/>
      <c r="G259" s="332"/>
      <c r="H259" s="332"/>
    </row>
    <row r="260" spans="1:8" ht="33.75" customHeight="1">
      <c r="A260" s="372"/>
      <c r="B260" s="16" t="s">
        <v>4</v>
      </c>
      <c r="C260" s="290" t="s">
        <v>138</v>
      </c>
      <c r="D260" s="212" t="s">
        <v>383</v>
      </c>
      <c r="E260" s="327"/>
      <c r="F260" s="16" t="s">
        <v>4</v>
      </c>
      <c r="G260" s="290" t="s">
        <v>17</v>
      </c>
      <c r="H260" s="212" t="s">
        <v>383</v>
      </c>
    </row>
    <row r="261" spans="1:8" ht="55">
      <c r="A261" s="373"/>
      <c r="B261" s="20" t="s">
        <v>5</v>
      </c>
      <c r="C261" s="21" t="s">
        <v>484</v>
      </c>
      <c r="D261" s="249">
        <f>25/H2</f>
        <v>3.6764705882352944</v>
      </c>
      <c r="E261" s="328"/>
      <c r="F261" s="20" t="s">
        <v>5</v>
      </c>
      <c r="G261" s="21" t="s">
        <v>485</v>
      </c>
      <c r="H261" s="249">
        <f>5.82/H2</f>
        <v>0.85588235294117654</v>
      </c>
    </row>
    <row r="262" spans="1:8">
      <c r="A262" s="373"/>
      <c r="B262" s="20" t="s">
        <v>6</v>
      </c>
      <c r="C262" s="21"/>
      <c r="D262" s="251"/>
      <c r="E262" s="328"/>
      <c r="F262" s="20" t="s">
        <v>6</v>
      </c>
      <c r="G262" s="21"/>
      <c r="H262" s="251"/>
    </row>
    <row r="263" spans="1:8" ht="16.5" customHeight="1">
      <c r="A263" s="373"/>
      <c r="B263" s="36" t="s">
        <v>23</v>
      </c>
      <c r="C263" s="138"/>
      <c r="D263" s="253">
        <f>C263*D261</f>
        <v>0</v>
      </c>
      <c r="E263" s="328"/>
      <c r="F263" s="36" t="s">
        <v>50</v>
      </c>
      <c r="G263" s="153"/>
      <c r="H263" s="253">
        <f>G263*H261</f>
        <v>0</v>
      </c>
    </row>
    <row r="264" spans="1:8" ht="16.5" customHeight="1">
      <c r="A264" s="373"/>
      <c r="B264" s="36"/>
      <c r="C264" s="55"/>
      <c r="D264" s="253"/>
      <c r="E264" s="328"/>
      <c r="F264" s="36" t="s">
        <v>51</v>
      </c>
      <c r="G264" s="138"/>
      <c r="H264" s="253">
        <f>G264*H261</f>
        <v>0</v>
      </c>
    </row>
    <row r="265" spans="1:8" ht="16.5" customHeight="1" thickBot="1">
      <c r="A265" s="374"/>
      <c r="B265" s="37" t="s">
        <v>37</v>
      </c>
      <c r="C265" s="38">
        <f>SUM(C263)</f>
        <v>0</v>
      </c>
      <c r="D265" s="252">
        <f>SUM(D263)</f>
        <v>0</v>
      </c>
      <c r="E265" s="330"/>
      <c r="F265" s="37" t="s">
        <v>37</v>
      </c>
      <c r="G265" s="38">
        <f>SUM(G263:G264)</f>
        <v>0</v>
      </c>
      <c r="H265" s="252">
        <f>SUM(H263:H264)</f>
        <v>0</v>
      </c>
    </row>
    <row r="266" spans="1:8" ht="16" thickBot="1">
      <c r="A266" s="362" t="str">
        <f>A3</f>
        <v>Минимальный заказ 300 шт. в ассортименте, но не менее 5 шт. одного цвета</v>
      </c>
      <c r="B266" s="332"/>
      <c r="C266" s="332"/>
      <c r="D266" s="332"/>
      <c r="E266" s="332"/>
      <c r="F266" s="332"/>
      <c r="G266" s="332"/>
      <c r="H266" s="332"/>
    </row>
    <row r="267" spans="1:8" ht="33.75" customHeight="1">
      <c r="A267" s="372"/>
      <c r="B267" s="16" t="s">
        <v>4</v>
      </c>
      <c r="C267" s="290" t="s">
        <v>139</v>
      </c>
      <c r="D267" s="212" t="s">
        <v>383</v>
      </c>
      <c r="E267" s="327"/>
      <c r="F267" s="16" t="s">
        <v>4</v>
      </c>
      <c r="G267" s="310" t="s">
        <v>16</v>
      </c>
      <c r="H267" s="212" t="s">
        <v>383</v>
      </c>
    </row>
    <row r="268" spans="1:8" ht="55">
      <c r="A268" s="373"/>
      <c r="B268" s="20" t="s">
        <v>5</v>
      </c>
      <c r="C268" s="21" t="s">
        <v>486</v>
      </c>
      <c r="D268" s="249">
        <f>24/H2</f>
        <v>3.5294117647058822</v>
      </c>
      <c r="E268" s="328"/>
      <c r="F268" s="20" t="s">
        <v>5</v>
      </c>
      <c r="G268" s="21" t="s">
        <v>487</v>
      </c>
      <c r="H268" s="249">
        <f>6.4/H2</f>
        <v>0.94117647058823539</v>
      </c>
    </row>
    <row r="269" spans="1:8">
      <c r="A269" s="373"/>
      <c r="B269" s="243" t="s">
        <v>324</v>
      </c>
      <c r="C269" s="54" t="s">
        <v>322</v>
      </c>
      <c r="D269" s="251"/>
      <c r="E269" s="328"/>
      <c r="F269" s="243" t="s">
        <v>324</v>
      </c>
      <c r="G269" s="54" t="s">
        <v>322</v>
      </c>
      <c r="H269" s="251"/>
    </row>
    <row r="270" spans="1:8" ht="16.5" customHeight="1">
      <c r="A270" s="403"/>
      <c r="B270" s="35" t="s">
        <v>23</v>
      </c>
      <c r="C270" s="71"/>
      <c r="D270" s="253">
        <f>C270*D268</f>
        <v>0</v>
      </c>
      <c r="E270" s="329"/>
      <c r="F270" s="35" t="s">
        <v>24</v>
      </c>
      <c r="G270" s="72"/>
      <c r="H270" s="253">
        <f>G270*H268</f>
        <v>0</v>
      </c>
    </row>
    <row r="271" spans="1:8" ht="16.5" customHeight="1">
      <c r="A271" s="403"/>
      <c r="B271" s="35"/>
      <c r="C271" s="39"/>
      <c r="D271" s="253"/>
      <c r="E271" s="329"/>
      <c r="F271" s="35" t="s">
        <v>51</v>
      </c>
      <c r="G271" s="71"/>
      <c r="H271" s="253">
        <f>G271*H268</f>
        <v>0</v>
      </c>
    </row>
    <row r="272" spans="1:8" ht="16.5" customHeight="1">
      <c r="A272" s="403"/>
      <c r="B272" s="35"/>
      <c r="C272" s="39"/>
      <c r="D272" s="253"/>
      <c r="E272" s="329"/>
      <c r="F272" s="35" t="s">
        <v>38</v>
      </c>
      <c r="G272" s="73"/>
      <c r="H272" s="253">
        <f>G272*H268</f>
        <v>0</v>
      </c>
    </row>
    <row r="273" spans="1:8" ht="16.5" customHeight="1" thickBot="1">
      <c r="A273" s="374"/>
      <c r="B273" s="37" t="s">
        <v>37</v>
      </c>
      <c r="C273" s="38">
        <f>SUM(C270)</f>
        <v>0</v>
      </c>
      <c r="D273" s="252">
        <f>SUM(D270)</f>
        <v>0</v>
      </c>
      <c r="E273" s="330"/>
      <c r="F273" s="37" t="s">
        <v>37</v>
      </c>
      <c r="G273" s="38">
        <f>SUM(G270:G272)</f>
        <v>0</v>
      </c>
      <c r="H273" s="252">
        <f>SUM(H270:H272)</f>
        <v>0</v>
      </c>
    </row>
    <row r="274" spans="1:8" s="3" customFormat="1" ht="16" thickBot="1">
      <c r="A274" s="362" t="str">
        <f>A3</f>
        <v>Минимальный заказ 300 шт. в ассортименте, но не менее 5 шт. одного цвета</v>
      </c>
      <c r="B274" s="363"/>
      <c r="C274" s="363"/>
      <c r="D274" s="363"/>
      <c r="E274" s="363"/>
      <c r="F274" s="363"/>
      <c r="G274" s="363"/>
      <c r="H274" s="363"/>
    </row>
    <row r="275" spans="1:8" ht="22.5" customHeight="1">
      <c r="A275" s="372"/>
      <c r="B275" s="16" t="s">
        <v>4</v>
      </c>
      <c r="C275" s="310" t="s">
        <v>15</v>
      </c>
      <c r="D275" s="212" t="s">
        <v>383</v>
      </c>
      <c r="E275" s="337"/>
      <c r="F275" s="16" t="s">
        <v>4</v>
      </c>
      <c r="G275" s="310" t="s">
        <v>141</v>
      </c>
      <c r="H275" s="212" t="s">
        <v>383</v>
      </c>
    </row>
    <row r="276" spans="1:8" ht="44">
      <c r="A276" s="373"/>
      <c r="B276" s="20" t="s">
        <v>5</v>
      </c>
      <c r="C276" s="21" t="s">
        <v>488</v>
      </c>
      <c r="D276" s="249">
        <f>9.7/H2</f>
        <v>1.4264705882352942</v>
      </c>
      <c r="E276" s="338"/>
      <c r="F276" s="20" t="s">
        <v>5</v>
      </c>
      <c r="G276" s="21" t="s">
        <v>489</v>
      </c>
      <c r="H276" s="249">
        <f>24/H2</f>
        <v>3.5294117647058822</v>
      </c>
    </row>
    <row r="277" spans="1:8">
      <c r="A277" s="373"/>
      <c r="B277" s="20" t="s">
        <v>6</v>
      </c>
      <c r="C277" s="25"/>
      <c r="D277" s="251"/>
      <c r="E277" s="338"/>
      <c r="F277" s="20" t="s">
        <v>6</v>
      </c>
      <c r="G277" s="21"/>
      <c r="H277" s="251"/>
    </row>
    <row r="278" spans="1:8" ht="16.5" customHeight="1">
      <c r="A278" s="373"/>
      <c r="B278" s="36" t="s">
        <v>50</v>
      </c>
      <c r="C278" s="175"/>
      <c r="D278" s="253">
        <f>C278*D276</f>
        <v>0</v>
      </c>
      <c r="E278" s="338"/>
      <c r="F278" s="36" t="s">
        <v>51</v>
      </c>
      <c r="G278" s="138"/>
      <c r="H278" s="253">
        <f>G278*H276</f>
        <v>0</v>
      </c>
    </row>
    <row r="279" spans="1:8" ht="16.5" customHeight="1">
      <c r="A279" s="373"/>
      <c r="B279" s="36" t="s">
        <v>51</v>
      </c>
      <c r="C279" s="138"/>
      <c r="D279" s="253">
        <f>C279*D276</f>
        <v>0</v>
      </c>
      <c r="E279" s="338"/>
      <c r="F279" s="36"/>
      <c r="G279" s="55"/>
      <c r="H279" s="253"/>
    </row>
    <row r="280" spans="1:8" ht="16.5" customHeight="1" thickBot="1">
      <c r="A280" s="374"/>
      <c r="B280" s="37" t="s">
        <v>37</v>
      </c>
      <c r="C280" s="40">
        <f>SUM(C278:C279)</f>
        <v>0</v>
      </c>
      <c r="D280" s="252">
        <f>SUM(D278:D279)</f>
        <v>0</v>
      </c>
      <c r="E280" s="339"/>
      <c r="F280" s="37" t="s">
        <v>37</v>
      </c>
      <c r="G280" s="38">
        <f>SUM(G278)</f>
        <v>0</v>
      </c>
      <c r="H280" s="252">
        <f>SUM(H278)</f>
        <v>0</v>
      </c>
    </row>
    <row r="281" spans="1:8" ht="16" thickBot="1">
      <c r="A281" s="362" t="str">
        <f>A3</f>
        <v>Минимальный заказ 300 шт. в ассортименте, но не менее 5 шт. одного цвета</v>
      </c>
      <c r="B281" s="363"/>
      <c r="C281" s="363"/>
      <c r="D281" s="363"/>
      <c r="E281" s="363"/>
      <c r="F281" s="363"/>
      <c r="G281" s="363"/>
      <c r="H281" s="363"/>
    </row>
    <row r="282" spans="1:8" ht="33.75" customHeight="1">
      <c r="A282" s="372"/>
      <c r="B282" s="16" t="s">
        <v>4</v>
      </c>
      <c r="C282" s="310" t="s">
        <v>122</v>
      </c>
      <c r="D282" s="212" t="s">
        <v>383</v>
      </c>
      <c r="E282" s="327"/>
      <c r="F282" s="16" t="s">
        <v>4</v>
      </c>
      <c r="G282" s="310" t="s">
        <v>137</v>
      </c>
      <c r="H282" s="212" t="s">
        <v>383</v>
      </c>
    </row>
    <row r="283" spans="1:8" ht="44">
      <c r="A283" s="373"/>
      <c r="B283" s="20" t="s">
        <v>5</v>
      </c>
      <c r="C283" s="21" t="s">
        <v>490</v>
      </c>
      <c r="D283" s="249">
        <f>6.6/H2</f>
        <v>0.97058823529411764</v>
      </c>
      <c r="E283" s="328"/>
      <c r="F283" s="20" t="s">
        <v>5</v>
      </c>
      <c r="G283" s="21" t="s">
        <v>491</v>
      </c>
      <c r="H283" s="249">
        <f>24/H2</f>
        <v>3.5294117647058822</v>
      </c>
    </row>
    <row r="284" spans="1:8">
      <c r="A284" s="373"/>
      <c r="B284" s="243" t="s">
        <v>324</v>
      </c>
      <c r="C284" s="54" t="s">
        <v>322</v>
      </c>
      <c r="D284" s="251"/>
      <c r="E284" s="328"/>
      <c r="F284" s="243" t="s">
        <v>324</v>
      </c>
      <c r="G284" s="54" t="s">
        <v>322</v>
      </c>
      <c r="H284" s="251"/>
    </row>
    <row r="285" spans="1:8" ht="16.5" customHeight="1">
      <c r="A285" s="403"/>
      <c r="B285" s="35" t="s">
        <v>50</v>
      </c>
      <c r="C285" s="72"/>
      <c r="D285" s="253">
        <f>C285*D283</f>
        <v>0</v>
      </c>
      <c r="E285" s="329"/>
      <c r="F285" s="35" t="s">
        <v>51</v>
      </c>
      <c r="G285" s="71"/>
      <c r="H285" s="253">
        <f>G285*H283</f>
        <v>0</v>
      </c>
    </row>
    <row r="286" spans="1:8" ht="16.5" customHeight="1">
      <c r="A286" s="403"/>
      <c r="B286" s="35" t="s">
        <v>51</v>
      </c>
      <c r="C286" s="71"/>
      <c r="D286" s="253">
        <f>C286*D283</f>
        <v>0</v>
      </c>
      <c r="E286" s="329"/>
      <c r="F286" s="35"/>
      <c r="G286" s="39"/>
      <c r="H286" s="253"/>
    </row>
    <row r="287" spans="1:8" ht="16.5" customHeight="1">
      <c r="A287" s="403"/>
      <c r="B287" s="35" t="s">
        <v>38</v>
      </c>
      <c r="C287" s="73"/>
      <c r="D287" s="253">
        <f>C287*D283</f>
        <v>0</v>
      </c>
      <c r="E287" s="329"/>
      <c r="F287" s="35"/>
      <c r="G287" s="39"/>
      <c r="H287" s="253"/>
    </row>
    <row r="288" spans="1:8" ht="16.5" customHeight="1" thickBot="1">
      <c r="A288" s="374"/>
      <c r="B288" s="37" t="s">
        <v>37</v>
      </c>
      <c r="C288" s="38">
        <f>SUM(C285:C287)</f>
        <v>0</v>
      </c>
      <c r="D288" s="252">
        <f>SUM(D285:D287)</f>
        <v>0</v>
      </c>
      <c r="E288" s="330"/>
      <c r="F288" s="37" t="s">
        <v>37</v>
      </c>
      <c r="G288" s="38">
        <f>SUM(G285)</f>
        <v>0</v>
      </c>
      <c r="H288" s="252">
        <f>SUM(H285)</f>
        <v>0</v>
      </c>
    </row>
    <row r="289" spans="1:8" ht="16" thickBot="1">
      <c r="A289" s="362" t="str">
        <f>A3</f>
        <v>Минимальный заказ 300 шт. в ассортименте, но не менее 5 шт. одного цвета</v>
      </c>
      <c r="B289" s="332"/>
      <c r="C289" s="332"/>
      <c r="D289" s="332"/>
      <c r="E289" s="332"/>
      <c r="F289" s="332"/>
      <c r="G289" s="332"/>
      <c r="H289" s="332"/>
    </row>
    <row r="290" spans="1:8" ht="33.75" customHeight="1">
      <c r="A290" s="372"/>
      <c r="B290" s="16" t="s">
        <v>4</v>
      </c>
      <c r="C290" s="290" t="s">
        <v>134</v>
      </c>
      <c r="D290" s="212" t="s">
        <v>383</v>
      </c>
      <c r="E290" s="327"/>
      <c r="F290" s="16" t="s">
        <v>4</v>
      </c>
      <c r="G290" s="290" t="s">
        <v>187</v>
      </c>
      <c r="H290" s="212" t="s">
        <v>383</v>
      </c>
    </row>
    <row r="291" spans="1:8" ht="44">
      <c r="A291" s="373"/>
      <c r="B291" s="20" t="s">
        <v>5</v>
      </c>
      <c r="C291" s="21" t="s">
        <v>494</v>
      </c>
      <c r="D291" s="249">
        <f>7.76/H2</f>
        <v>1.1411764705882352</v>
      </c>
      <c r="E291" s="328"/>
      <c r="F291" s="20" t="s">
        <v>5</v>
      </c>
      <c r="G291" s="21" t="s">
        <v>495</v>
      </c>
      <c r="H291" s="249">
        <f>7.76/H2</f>
        <v>1.1411764705882352</v>
      </c>
    </row>
    <row r="292" spans="1:8">
      <c r="A292" s="373"/>
      <c r="B292" s="243" t="s">
        <v>324</v>
      </c>
      <c r="C292" s="54" t="s">
        <v>322</v>
      </c>
      <c r="D292" s="251"/>
      <c r="E292" s="328"/>
      <c r="F292" s="243" t="s">
        <v>324</v>
      </c>
      <c r="G292" s="54" t="s">
        <v>322</v>
      </c>
      <c r="H292" s="251"/>
    </row>
    <row r="293" spans="1:8" ht="16.5" customHeight="1">
      <c r="A293" s="373"/>
      <c r="B293" s="36" t="s">
        <v>50</v>
      </c>
      <c r="C293" s="153"/>
      <c r="D293" s="253">
        <f>C293*D291</f>
        <v>0</v>
      </c>
      <c r="E293" s="328"/>
      <c r="F293" s="36" t="s">
        <v>50</v>
      </c>
      <c r="G293" s="175"/>
      <c r="H293" s="253">
        <f>G293*H291</f>
        <v>0</v>
      </c>
    </row>
    <row r="294" spans="1:8" ht="16.5" customHeight="1">
      <c r="A294" s="373"/>
      <c r="B294" s="36" t="s">
        <v>23</v>
      </c>
      <c r="C294" s="138"/>
      <c r="D294" s="253">
        <f>C294*D291</f>
        <v>0</v>
      </c>
      <c r="E294" s="328"/>
      <c r="F294" s="36" t="s">
        <v>23</v>
      </c>
      <c r="G294" s="138"/>
      <c r="H294" s="253">
        <f>G294*H291</f>
        <v>0</v>
      </c>
    </row>
    <row r="295" spans="1:8" ht="16.5" customHeight="1" thickBot="1">
      <c r="A295" s="374"/>
      <c r="B295" s="37" t="s">
        <v>37</v>
      </c>
      <c r="C295" s="38">
        <f>SUM(C293:C294)</f>
        <v>0</v>
      </c>
      <c r="D295" s="252">
        <f>SUM(D293:D294)</f>
        <v>0</v>
      </c>
      <c r="E295" s="330"/>
      <c r="F295" s="37" t="s">
        <v>37</v>
      </c>
      <c r="G295" s="40">
        <f>SUM(G293:G294)</f>
        <v>0</v>
      </c>
      <c r="H295" s="252">
        <f>SUM(H293:H294)</f>
        <v>0</v>
      </c>
    </row>
    <row r="296" spans="1:8" ht="16" thickBot="1">
      <c r="A296" s="362" t="str">
        <f>A3</f>
        <v>Минимальный заказ 300 шт. в ассортименте, но не менее 5 шт. одного цвета</v>
      </c>
      <c r="B296" s="363"/>
      <c r="C296" s="363"/>
      <c r="D296" s="363"/>
      <c r="E296" s="363"/>
      <c r="F296" s="363"/>
      <c r="G296" s="363"/>
      <c r="H296" s="363"/>
    </row>
    <row r="297" spans="1:8" ht="22.5" customHeight="1">
      <c r="A297" s="375" t="s">
        <v>567</v>
      </c>
      <c r="B297" s="16" t="s">
        <v>4</v>
      </c>
      <c r="C297" s="26" t="s">
        <v>186</v>
      </c>
      <c r="D297" s="212" t="s">
        <v>383</v>
      </c>
      <c r="E297" s="337"/>
      <c r="F297" s="16" t="s">
        <v>4</v>
      </c>
      <c r="G297" s="290" t="s">
        <v>188</v>
      </c>
      <c r="H297" s="212" t="s">
        <v>383</v>
      </c>
    </row>
    <row r="298" spans="1:8" ht="44">
      <c r="A298" s="376"/>
      <c r="B298" s="20" t="s">
        <v>5</v>
      </c>
      <c r="C298" s="21" t="s">
        <v>496</v>
      </c>
      <c r="D298" s="249">
        <f>9.2/H2</f>
        <v>1.3529411764705881</v>
      </c>
      <c r="E298" s="338"/>
      <c r="F298" s="20" t="s">
        <v>5</v>
      </c>
      <c r="G298" s="21" t="s">
        <v>497</v>
      </c>
      <c r="H298" s="249">
        <f>6.8/H2</f>
        <v>1</v>
      </c>
    </row>
    <row r="299" spans="1:8">
      <c r="A299" s="376"/>
      <c r="B299" s="243" t="s">
        <v>324</v>
      </c>
      <c r="C299" s="54" t="s">
        <v>322</v>
      </c>
      <c r="D299" s="251"/>
      <c r="E299" s="338"/>
      <c r="F299" s="243" t="s">
        <v>324</v>
      </c>
      <c r="G299" s="54" t="s">
        <v>322</v>
      </c>
      <c r="H299" s="251"/>
    </row>
    <row r="300" spans="1:8" ht="16.5" customHeight="1">
      <c r="A300" s="376"/>
      <c r="B300" s="36" t="s">
        <v>23</v>
      </c>
      <c r="C300" s="138"/>
      <c r="D300" s="253">
        <f>C300*D298</f>
        <v>0</v>
      </c>
      <c r="E300" s="338"/>
      <c r="F300" s="36" t="s">
        <v>50</v>
      </c>
      <c r="G300" s="153"/>
      <c r="H300" s="253">
        <f>G300*H298</f>
        <v>0</v>
      </c>
    </row>
    <row r="301" spans="1:8" ht="16.5" customHeight="1">
      <c r="A301" s="376"/>
      <c r="B301" s="109"/>
      <c r="C301" s="15"/>
      <c r="D301" s="253"/>
      <c r="E301" s="338"/>
      <c r="F301" s="36" t="s">
        <v>23</v>
      </c>
      <c r="G301" s="138"/>
      <c r="H301" s="253">
        <f>G301*H298</f>
        <v>0</v>
      </c>
    </row>
    <row r="302" spans="1:8" ht="16.5" customHeight="1" thickBot="1">
      <c r="A302" s="377"/>
      <c r="B302" s="37" t="s">
        <v>37</v>
      </c>
      <c r="C302" s="38">
        <f>SUM(C300)</f>
        <v>0</v>
      </c>
      <c r="D302" s="252">
        <f>SUM(D300)</f>
        <v>0</v>
      </c>
      <c r="E302" s="339"/>
      <c r="F302" s="37" t="s">
        <v>37</v>
      </c>
      <c r="G302" s="38">
        <f>SUM(G300:G301)</f>
        <v>0</v>
      </c>
      <c r="H302" s="252">
        <f>SUM(H300:H301)</f>
        <v>0</v>
      </c>
    </row>
    <row r="303" spans="1:8" ht="16" thickBot="1">
      <c r="A303" s="362" t="str">
        <f>A3</f>
        <v>Минимальный заказ 300 шт. в ассортименте, но не менее 5 шт. одного цвета</v>
      </c>
      <c r="B303" s="363"/>
      <c r="C303" s="363"/>
      <c r="D303" s="363"/>
      <c r="E303" s="363"/>
      <c r="F303" s="363"/>
      <c r="G303" s="363"/>
      <c r="H303" s="363"/>
    </row>
    <row r="304" spans="1:8" ht="33.75" customHeight="1">
      <c r="A304" s="372"/>
      <c r="B304" s="16" t="s">
        <v>4</v>
      </c>
      <c r="C304" s="290" t="s">
        <v>136</v>
      </c>
      <c r="D304" s="212" t="s">
        <v>383</v>
      </c>
      <c r="E304" s="337"/>
      <c r="F304" s="16" t="s">
        <v>4</v>
      </c>
      <c r="G304" s="290" t="s">
        <v>135</v>
      </c>
      <c r="H304" s="212" t="s">
        <v>383</v>
      </c>
    </row>
    <row r="305" spans="1:8" ht="44">
      <c r="A305" s="373"/>
      <c r="B305" s="20" t="s">
        <v>5</v>
      </c>
      <c r="C305" s="21" t="s">
        <v>498</v>
      </c>
      <c r="D305" s="249">
        <f>6.8/H2</f>
        <v>1</v>
      </c>
      <c r="E305" s="338"/>
      <c r="F305" s="20" t="s">
        <v>5</v>
      </c>
      <c r="G305" s="21" t="s">
        <v>499</v>
      </c>
      <c r="H305" s="249">
        <f>6.8/H2</f>
        <v>1</v>
      </c>
    </row>
    <row r="306" spans="1:8">
      <c r="A306" s="373"/>
      <c r="B306" s="243" t="s">
        <v>324</v>
      </c>
      <c r="C306" s="54" t="s">
        <v>322</v>
      </c>
      <c r="D306" s="251"/>
      <c r="E306" s="338"/>
      <c r="F306" s="243" t="s">
        <v>324</v>
      </c>
      <c r="G306" s="54" t="s">
        <v>322</v>
      </c>
      <c r="H306" s="251"/>
    </row>
    <row r="307" spans="1:8" ht="16.5" customHeight="1">
      <c r="A307" s="373"/>
      <c r="B307" s="36" t="s">
        <v>51</v>
      </c>
      <c r="C307" s="138"/>
      <c r="D307" s="253">
        <f>C307*D305</f>
        <v>0</v>
      </c>
      <c r="E307" s="338"/>
      <c r="F307" s="36" t="s">
        <v>51</v>
      </c>
      <c r="G307" s="111"/>
      <c r="H307" s="253">
        <f>G307*H305</f>
        <v>0</v>
      </c>
    </row>
    <row r="308" spans="1:8" ht="16.5" customHeight="1">
      <c r="A308" s="373"/>
      <c r="B308" s="36" t="s">
        <v>24</v>
      </c>
      <c r="C308" s="175"/>
      <c r="D308" s="253">
        <f>C308*D305</f>
        <v>0</v>
      </c>
      <c r="E308" s="338"/>
      <c r="F308" s="36" t="s">
        <v>24</v>
      </c>
      <c r="G308" s="112"/>
      <c r="H308" s="253">
        <f>G308*H305</f>
        <v>0</v>
      </c>
    </row>
    <row r="309" spans="1:8" ht="16.5" customHeight="1">
      <c r="A309" s="373"/>
      <c r="B309" s="36" t="s">
        <v>35</v>
      </c>
      <c r="C309" s="137"/>
      <c r="D309" s="253">
        <f>C309*D305</f>
        <v>0</v>
      </c>
      <c r="E309" s="338"/>
      <c r="F309" s="36" t="s">
        <v>35</v>
      </c>
      <c r="G309" s="191"/>
      <c r="H309" s="253">
        <f>G309*H305</f>
        <v>0</v>
      </c>
    </row>
    <row r="310" spans="1:8" ht="16.5" customHeight="1" thickBot="1">
      <c r="A310" s="374"/>
      <c r="B310" s="37" t="s">
        <v>37</v>
      </c>
      <c r="C310" s="40">
        <f>SUM(C307:C309)</f>
        <v>0</v>
      </c>
      <c r="D310" s="252">
        <f>SUM(D307:D309)</f>
        <v>0</v>
      </c>
      <c r="E310" s="339"/>
      <c r="F310" s="37" t="s">
        <v>37</v>
      </c>
      <c r="G310" s="192">
        <f>SUM(G307:G309)</f>
        <v>0</v>
      </c>
      <c r="H310" s="252">
        <f>SUM(H307:H309)</f>
        <v>0</v>
      </c>
    </row>
    <row r="311" spans="1:8" ht="16" thickBot="1">
      <c r="A311" s="362" t="str">
        <f>A3</f>
        <v>Минимальный заказ 300 шт. в ассортименте, но не менее 5 шт. одного цвета</v>
      </c>
      <c r="B311" s="363"/>
      <c r="C311" s="363"/>
      <c r="D311" s="363"/>
      <c r="E311" s="363"/>
      <c r="F311" s="363"/>
      <c r="G311" s="363"/>
      <c r="H311" s="363"/>
    </row>
    <row r="312" spans="1:8" ht="22.5" customHeight="1">
      <c r="A312" s="375"/>
      <c r="B312" s="16" t="s">
        <v>4</v>
      </c>
      <c r="C312" s="310" t="s">
        <v>99</v>
      </c>
      <c r="D312" s="212" t="s">
        <v>383</v>
      </c>
      <c r="E312" s="337"/>
      <c r="F312" s="16" t="s">
        <v>4</v>
      </c>
      <c r="G312" s="310" t="s">
        <v>98</v>
      </c>
      <c r="H312" s="212" t="s">
        <v>383</v>
      </c>
    </row>
    <row r="313" spans="1:8" ht="44">
      <c r="A313" s="376"/>
      <c r="B313" s="20" t="s">
        <v>5</v>
      </c>
      <c r="C313" s="21" t="s">
        <v>597</v>
      </c>
      <c r="D313" s="249">
        <f>24/H2</f>
        <v>3.5294117647058822</v>
      </c>
      <c r="E313" s="338"/>
      <c r="F313" s="20" t="s">
        <v>5</v>
      </c>
      <c r="G313" s="21" t="s">
        <v>596</v>
      </c>
      <c r="H313" s="249">
        <f>24/H2</f>
        <v>3.5294117647058822</v>
      </c>
    </row>
    <row r="314" spans="1:8">
      <c r="A314" s="376"/>
      <c r="B314" s="243" t="s">
        <v>324</v>
      </c>
      <c r="C314" s="54" t="s">
        <v>322</v>
      </c>
      <c r="D314" s="251"/>
      <c r="E314" s="338"/>
      <c r="F314" s="243" t="s">
        <v>324</v>
      </c>
      <c r="G314" s="54" t="s">
        <v>322</v>
      </c>
      <c r="H314" s="251"/>
    </row>
    <row r="315" spans="1:8" ht="16.5" customHeight="1">
      <c r="A315" s="376"/>
      <c r="B315" s="36" t="s">
        <v>50</v>
      </c>
      <c r="C315" s="153"/>
      <c r="D315" s="253">
        <f>C315*D313</f>
        <v>0</v>
      </c>
      <c r="E315" s="338"/>
      <c r="F315" s="36" t="s">
        <v>50</v>
      </c>
      <c r="G315" s="153"/>
      <c r="H315" s="253">
        <f>G315*H313</f>
        <v>0</v>
      </c>
    </row>
    <row r="316" spans="1:8" ht="16.5" customHeight="1">
      <c r="A316" s="376"/>
      <c r="B316" s="36" t="s">
        <v>51</v>
      </c>
      <c r="C316" s="138"/>
      <c r="D316" s="253">
        <f>C316*D313</f>
        <v>0</v>
      </c>
      <c r="E316" s="338"/>
      <c r="F316" s="36" t="s">
        <v>51</v>
      </c>
      <c r="G316" s="138"/>
      <c r="H316" s="253">
        <f>G316*H313</f>
        <v>0</v>
      </c>
    </row>
    <row r="317" spans="1:8" ht="16.5" customHeight="1" thickBot="1">
      <c r="A317" s="377"/>
      <c r="B317" s="37" t="s">
        <v>37</v>
      </c>
      <c r="C317" s="38">
        <f>SUM(C315:C316)</f>
        <v>0</v>
      </c>
      <c r="D317" s="252">
        <f>SUM(D315:D316)</f>
        <v>0</v>
      </c>
      <c r="E317" s="339"/>
      <c r="F317" s="37" t="s">
        <v>37</v>
      </c>
      <c r="G317" s="38">
        <f>SUM(G315:G316)</f>
        <v>0</v>
      </c>
      <c r="H317" s="252">
        <f>SUM(H315:H316)</f>
        <v>0</v>
      </c>
    </row>
    <row r="318" spans="1:8" ht="16" thickBot="1">
      <c r="A318" s="362" t="str">
        <f>A3</f>
        <v>Минимальный заказ 300 шт. в ассортименте, но не менее 5 шт. одного цвета</v>
      </c>
      <c r="B318" s="363"/>
      <c r="C318" s="363"/>
      <c r="D318" s="363"/>
      <c r="E318" s="363"/>
      <c r="F318" s="363"/>
      <c r="G318" s="363"/>
      <c r="H318" s="363"/>
    </row>
    <row r="319" spans="1:8" ht="30" customHeight="1">
      <c r="A319" s="375"/>
      <c r="B319" s="16" t="s">
        <v>4</v>
      </c>
      <c r="C319" s="310" t="s">
        <v>100</v>
      </c>
      <c r="D319" s="212" t="s">
        <v>383</v>
      </c>
      <c r="E319" s="375"/>
      <c r="F319" s="16" t="s">
        <v>4</v>
      </c>
      <c r="G319" s="310" t="s">
        <v>75</v>
      </c>
      <c r="H319" s="212" t="s">
        <v>383</v>
      </c>
    </row>
    <row r="320" spans="1:8" ht="44">
      <c r="A320" s="376"/>
      <c r="B320" s="20" t="s">
        <v>5</v>
      </c>
      <c r="C320" s="21" t="s">
        <v>594</v>
      </c>
      <c r="D320" s="249">
        <f>24/H2</f>
        <v>3.5294117647058822</v>
      </c>
      <c r="E320" s="376"/>
      <c r="F320" s="20" t="s">
        <v>5</v>
      </c>
      <c r="G320" s="21" t="s">
        <v>595</v>
      </c>
      <c r="H320" s="249">
        <f>24/H2</f>
        <v>3.5294117647058822</v>
      </c>
    </row>
    <row r="321" spans="1:9">
      <c r="A321" s="376"/>
      <c r="B321" s="243" t="s">
        <v>324</v>
      </c>
      <c r="C321" s="54" t="s">
        <v>322</v>
      </c>
      <c r="D321" s="251"/>
      <c r="E321" s="376"/>
      <c r="F321" s="243" t="s">
        <v>324</v>
      </c>
      <c r="G321" s="54" t="s">
        <v>322</v>
      </c>
      <c r="H321" s="251"/>
    </row>
    <row r="322" spans="1:9" ht="16.5" customHeight="1">
      <c r="A322" s="376"/>
      <c r="B322" s="36" t="s">
        <v>24</v>
      </c>
      <c r="C322" s="175"/>
      <c r="D322" s="253">
        <f>C322*D320</f>
        <v>0</v>
      </c>
      <c r="E322" s="376"/>
      <c r="F322" s="36" t="s">
        <v>24</v>
      </c>
      <c r="G322" s="175"/>
      <c r="H322" s="253">
        <f>G322*H320</f>
        <v>0</v>
      </c>
    </row>
    <row r="323" spans="1:9" ht="16.5" customHeight="1">
      <c r="A323" s="376"/>
      <c r="B323" s="36" t="s">
        <v>51</v>
      </c>
      <c r="C323" s="138"/>
      <c r="D323" s="253">
        <f>C323*D320</f>
        <v>0</v>
      </c>
      <c r="E323" s="376"/>
      <c r="F323" s="36" t="s">
        <v>51</v>
      </c>
      <c r="G323" s="138"/>
      <c r="H323" s="253">
        <f>G323*H320</f>
        <v>0</v>
      </c>
    </row>
    <row r="324" spans="1:9" ht="16.5" customHeight="1" thickBot="1">
      <c r="A324" s="377"/>
      <c r="B324" s="37" t="s">
        <v>73</v>
      </c>
      <c r="C324" s="40">
        <f>SUM(C322:C323)</f>
        <v>0</v>
      </c>
      <c r="D324" s="252">
        <f>SUM(D322:D323)</f>
        <v>0</v>
      </c>
      <c r="E324" s="377"/>
      <c r="F324" s="37" t="s">
        <v>73</v>
      </c>
      <c r="G324" s="40">
        <f>SUM(G322:G323)</f>
        <v>0</v>
      </c>
      <c r="H324" s="252">
        <f>SUM(H322:H323)</f>
        <v>0</v>
      </c>
    </row>
    <row r="325" spans="1:9" ht="16" thickBot="1">
      <c r="A325" s="362" t="str">
        <f>A3</f>
        <v>Минимальный заказ 300 шт. в ассортименте, но не менее 5 шт. одного цвета</v>
      </c>
      <c r="B325" s="363"/>
      <c r="C325" s="363"/>
      <c r="D325" s="363"/>
      <c r="E325" s="363"/>
      <c r="F325" s="363"/>
      <c r="G325" s="363"/>
      <c r="H325" s="363"/>
      <c r="I325" s="3"/>
    </row>
    <row r="326" spans="1:9">
      <c r="A326" s="375"/>
      <c r="B326" s="16" t="s">
        <v>4</v>
      </c>
      <c r="C326" s="310" t="s">
        <v>76</v>
      </c>
      <c r="D326" s="212" t="s">
        <v>383</v>
      </c>
      <c r="E326" s="375"/>
      <c r="F326" s="16" t="s">
        <v>4</v>
      </c>
      <c r="G326" s="310" t="s">
        <v>77</v>
      </c>
      <c r="H326" s="212" t="s">
        <v>383</v>
      </c>
      <c r="I326" s="3"/>
    </row>
    <row r="327" spans="1:9" ht="43" customHeight="1">
      <c r="A327" s="376"/>
      <c r="B327" s="20" t="s">
        <v>5</v>
      </c>
      <c r="C327" s="21" t="s">
        <v>593</v>
      </c>
      <c r="D327" s="249">
        <f>36/H2</f>
        <v>5.2941176470588234</v>
      </c>
      <c r="E327" s="376"/>
      <c r="F327" s="20" t="s">
        <v>5</v>
      </c>
      <c r="G327" s="21" t="s">
        <v>592</v>
      </c>
      <c r="H327" s="249">
        <f>24/H2</f>
        <v>3.5294117647058822</v>
      </c>
      <c r="I327" s="3"/>
    </row>
    <row r="328" spans="1:9">
      <c r="A328" s="376"/>
      <c r="B328" s="20" t="s">
        <v>6</v>
      </c>
      <c r="C328" s="25"/>
      <c r="D328" s="251"/>
      <c r="E328" s="376"/>
      <c r="F328" s="20" t="s">
        <v>6</v>
      </c>
      <c r="G328" s="179"/>
      <c r="H328" s="251"/>
      <c r="I328" s="3"/>
    </row>
    <row r="329" spans="1:9">
      <c r="A329" s="376"/>
      <c r="B329" s="36" t="s">
        <v>24</v>
      </c>
      <c r="C329" s="175"/>
      <c r="D329" s="253">
        <f>C329*D327</f>
        <v>0</v>
      </c>
      <c r="E329" s="376"/>
      <c r="F329" s="36" t="s">
        <v>51</v>
      </c>
      <c r="G329" s="138"/>
      <c r="H329" s="253">
        <f>G329*H327</f>
        <v>0</v>
      </c>
      <c r="I329" s="3"/>
    </row>
    <row r="330" spans="1:9">
      <c r="A330" s="376"/>
      <c r="B330" s="36" t="s">
        <v>51</v>
      </c>
      <c r="C330" s="138"/>
      <c r="D330" s="253">
        <f>C330*D327</f>
        <v>0</v>
      </c>
      <c r="E330" s="376"/>
      <c r="F330" s="109"/>
      <c r="G330" s="15"/>
      <c r="H330" s="282"/>
      <c r="I330" s="3"/>
    </row>
    <row r="331" spans="1:9" ht="16" thickBot="1">
      <c r="A331" s="377"/>
      <c r="B331" s="37" t="s">
        <v>73</v>
      </c>
      <c r="C331" s="40">
        <f>SUM(C329:C330)</f>
        <v>0</v>
      </c>
      <c r="D331" s="252">
        <f>SUM(D329:D330)</f>
        <v>0</v>
      </c>
      <c r="E331" s="377"/>
      <c r="F331" s="37" t="s">
        <v>73</v>
      </c>
      <c r="G331" s="40">
        <f>SUM(G329)</f>
        <v>0</v>
      </c>
      <c r="H331" s="252">
        <f>SUM(H329)</f>
        <v>0</v>
      </c>
      <c r="I331" s="3"/>
    </row>
    <row r="332" spans="1:9" ht="16" thickBot="1">
      <c r="A332" s="362" t="str">
        <f>A3</f>
        <v>Минимальный заказ 300 шт. в ассортименте, но не менее 5 шт. одного цвета</v>
      </c>
      <c r="B332" s="363"/>
      <c r="C332" s="363"/>
      <c r="D332" s="363"/>
      <c r="E332" s="363"/>
      <c r="F332" s="363"/>
      <c r="G332" s="363"/>
      <c r="H332" s="363"/>
      <c r="I332" s="3"/>
    </row>
    <row r="333" spans="1:9">
      <c r="A333" s="372"/>
      <c r="B333" s="16" t="s">
        <v>4</v>
      </c>
      <c r="C333" s="310" t="s">
        <v>540</v>
      </c>
      <c r="D333" s="212" t="s">
        <v>383</v>
      </c>
      <c r="E333" s="337"/>
      <c r="F333" s="16" t="s">
        <v>4</v>
      </c>
      <c r="G333" s="290" t="s">
        <v>263</v>
      </c>
      <c r="H333" s="212" t="s">
        <v>383</v>
      </c>
      <c r="I333" s="3"/>
    </row>
    <row r="334" spans="1:9" ht="44">
      <c r="A334" s="373"/>
      <c r="B334" s="20" t="s">
        <v>5</v>
      </c>
      <c r="C334" s="21" t="s">
        <v>539</v>
      </c>
      <c r="D334" s="249">
        <f>7/H2</f>
        <v>1.0294117647058825</v>
      </c>
      <c r="E334" s="338"/>
      <c r="F334" s="20" t="s">
        <v>5</v>
      </c>
      <c r="G334" s="21" t="s">
        <v>500</v>
      </c>
      <c r="H334" s="249">
        <f>7.38/H2</f>
        <v>1.0852941176470587</v>
      </c>
      <c r="I334" s="3"/>
    </row>
    <row r="335" spans="1:9">
      <c r="A335" s="373"/>
      <c r="B335" s="243" t="s">
        <v>324</v>
      </c>
      <c r="C335" s="54" t="s">
        <v>322</v>
      </c>
      <c r="D335" s="251"/>
      <c r="E335" s="338"/>
      <c r="F335" s="243" t="s">
        <v>324</v>
      </c>
      <c r="G335" s="54" t="s">
        <v>322</v>
      </c>
      <c r="H335" s="251"/>
      <c r="I335" s="3"/>
    </row>
    <row r="336" spans="1:9">
      <c r="A336" s="373"/>
      <c r="B336" s="36" t="s">
        <v>24</v>
      </c>
      <c r="C336" s="175"/>
      <c r="D336" s="253">
        <f>C336*D334</f>
        <v>0</v>
      </c>
      <c r="E336" s="338"/>
      <c r="F336" s="36" t="s">
        <v>24</v>
      </c>
      <c r="G336" s="175"/>
      <c r="H336" s="253">
        <f>G336*H334</f>
        <v>0</v>
      </c>
      <c r="I336" s="3"/>
    </row>
    <row r="337" spans="1:9">
      <c r="A337" s="373"/>
      <c r="B337" s="36" t="s">
        <v>51</v>
      </c>
      <c r="C337" s="138"/>
      <c r="D337" s="253">
        <f>C337*D334</f>
        <v>0</v>
      </c>
      <c r="E337" s="338"/>
      <c r="F337" s="36" t="s">
        <v>51</v>
      </c>
      <c r="G337" s="138"/>
      <c r="H337" s="253">
        <f>G337*H334</f>
        <v>0</v>
      </c>
      <c r="I337" s="3"/>
    </row>
    <row r="338" spans="1:9">
      <c r="A338" s="403"/>
      <c r="B338" s="35" t="s">
        <v>38</v>
      </c>
      <c r="C338" s="288"/>
      <c r="D338" s="253">
        <f>C338*D334</f>
        <v>0</v>
      </c>
      <c r="E338" s="389"/>
      <c r="F338" s="35" t="s">
        <v>258</v>
      </c>
      <c r="G338" s="106"/>
      <c r="H338" s="253">
        <f>G338*H334</f>
        <v>0</v>
      </c>
      <c r="I338" s="3"/>
    </row>
    <row r="339" spans="1:9" ht="16" thickBot="1">
      <c r="A339" s="374"/>
      <c r="B339" s="37" t="s">
        <v>73</v>
      </c>
      <c r="C339" s="40">
        <f>SUM(C336:C338)</f>
        <v>0</v>
      </c>
      <c r="D339" s="252">
        <f>SUM(D336:D338)</f>
        <v>0</v>
      </c>
      <c r="E339" s="339"/>
      <c r="F339" s="37" t="s">
        <v>73</v>
      </c>
      <c r="G339" s="40">
        <f>SUM(G336:G338)</f>
        <v>0</v>
      </c>
      <c r="H339" s="252">
        <f>SUM(H336:H338)</f>
        <v>0</v>
      </c>
      <c r="I339" s="3"/>
    </row>
    <row r="340" spans="1:9" ht="16" thickBot="1">
      <c r="A340" s="362" t="str">
        <f>A3</f>
        <v>Минимальный заказ 300 шт. в ассортименте, но не менее 5 шт. одного цвета</v>
      </c>
      <c r="B340" s="363"/>
      <c r="C340" s="363"/>
      <c r="D340" s="363"/>
      <c r="E340" s="363"/>
      <c r="F340" s="363"/>
      <c r="G340" s="363"/>
      <c r="H340" s="363"/>
      <c r="I340" s="3"/>
    </row>
    <row r="341" spans="1:9">
      <c r="A341" s="372"/>
      <c r="B341" s="16" t="s">
        <v>4</v>
      </c>
      <c r="C341" s="310" t="s">
        <v>79</v>
      </c>
      <c r="D341" s="212" t="s">
        <v>383</v>
      </c>
      <c r="E341" s="337"/>
      <c r="F341" s="16"/>
      <c r="G341" s="310" t="s">
        <v>133</v>
      </c>
      <c r="H341" s="212" t="s">
        <v>383</v>
      </c>
      <c r="I341" s="3"/>
    </row>
    <row r="342" spans="1:9" ht="33">
      <c r="A342" s="373"/>
      <c r="B342" s="20" t="s">
        <v>5</v>
      </c>
      <c r="C342" s="21" t="s">
        <v>501</v>
      </c>
      <c r="D342" s="249">
        <f>6/H2</f>
        <v>0.88235294117647056</v>
      </c>
      <c r="E342" s="338"/>
      <c r="F342" s="174"/>
      <c r="G342" s="21" t="s">
        <v>502</v>
      </c>
      <c r="H342" s="249">
        <f>7.76/H2</f>
        <v>1.1411764705882352</v>
      </c>
      <c r="I342" s="3"/>
    </row>
    <row r="343" spans="1:9">
      <c r="A343" s="373"/>
      <c r="B343" s="243" t="s">
        <v>324</v>
      </c>
      <c r="C343" s="54" t="s">
        <v>322</v>
      </c>
      <c r="D343" s="251"/>
      <c r="E343" s="338"/>
      <c r="F343" s="243" t="s">
        <v>324</v>
      </c>
      <c r="G343" s="54" t="s">
        <v>322</v>
      </c>
      <c r="H343" s="251"/>
      <c r="I343" s="3"/>
    </row>
    <row r="344" spans="1:9">
      <c r="A344" s="373"/>
      <c r="B344" s="36" t="s">
        <v>24</v>
      </c>
      <c r="C344" s="175"/>
      <c r="D344" s="253">
        <f>C344*D342</f>
        <v>0</v>
      </c>
      <c r="E344" s="338"/>
      <c r="F344" s="36" t="s">
        <v>24</v>
      </c>
      <c r="G344" s="175"/>
      <c r="H344" s="253">
        <f>G344*H342</f>
        <v>0</v>
      </c>
      <c r="I344" s="3"/>
    </row>
    <row r="345" spans="1:9">
      <c r="A345" s="373"/>
      <c r="B345" s="36" t="s">
        <v>51</v>
      </c>
      <c r="C345" s="138"/>
      <c r="D345" s="253">
        <f>C345*D342</f>
        <v>0</v>
      </c>
      <c r="E345" s="338"/>
      <c r="F345" s="36" t="s">
        <v>51</v>
      </c>
      <c r="G345" s="138"/>
      <c r="H345" s="253">
        <f>G345*H342</f>
        <v>0</v>
      </c>
      <c r="I345" s="3"/>
    </row>
    <row r="346" spans="1:9">
      <c r="A346" s="373"/>
      <c r="B346" s="36" t="s">
        <v>38</v>
      </c>
      <c r="C346" s="185"/>
      <c r="D346" s="253">
        <f>C346*D342</f>
        <v>0</v>
      </c>
      <c r="E346" s="338"/>
      <c r="F346" s="36"/>
      <c r="G346" s="150"/>
      <c r="H346" s="253"/>
      <c r="I346" s="3"/>
    </row>
    <row r="347" spans="1:9" ht="16" thickBot="1">
      <c r="A347" s="374"/>
      <c r="B347" s="37" t="s">
        <v>73</v>
      </c>
      <c r="C347" s="40">
        <f>SUM(C344:C346)</f>
        <v>0</v>
      </c>
      <c r="D347" s="252">
        <f>SUM(D344:D346)</f>
        <v>0</v>
      </c>
      <c r="E347" s="339"/>
      <c r="F347" s="37" t="s">
        <v>73</v>
      </c>
      <c r="G347" s="40">
        <f>SUM(G344:G345)</f>
        <v>0</v>
      </c>
      <c r="H347" s="252">
        <f>SUM(H344:H345)</f>
        <v>0</v>
      </c>
      <c r="I347" s="3"/>
    </row>
    <row r="348" spans="1:9" ht="16" thickBot="1">
      <c r="A348" s="362" t="str">
        <f>A3</f>
        <v>Минимальный заказ 300 шт. в ассортименте, но не менее 5 шт. одного цвета</v>
      </c>
      <c r="B348" s="363"/>
      <c r="C348" s="363"/>
      <c r="D348" s="363"/>
      <c r="E348" s="363"/>
      <c r="F348" s="363"/>
      <c r="G348" s="363"/>
      <c r="H348" s="363"/>
      <c r="I348" s="3"/>
    </row>
    <row r="349" spans="1:9">
      <c r="A349" s="394" t="s">
        <v>568</v>
      </c>
      <c r="B349" s="16" t="s">
        <v>4</v>
      </c>
      <c r="C349" s="26" t="s">
        <v>80</v>
      </c>
      <c r="D349" s="212" t="s">
        <v>383</v>
      </c>
      <c r="E349" s="404" t="s">
        <v>567</v>
      </c>
      <c r="F349" s="16"/>
      <c r="G349" s="178" t="s">
        <v>81</v>
      </c>
      <c r="H349" s="212" t="s">
        <v>383</v>
      </c>
      <c r="I349" s="3"/>
    </row>
    <row r="350" spans="1:9" ht="44">
      <c r="A350" s="407"/>
      <c r="B350" s="20" t="s">
        <v>5</v>
      </c>
      <c r="C350" s="21" t="s">
        <v>503</v>
      </c>
      <c r="D350" s="249">
        <f>14/H2</f>
        <v>2.0588235294117649</v>
      </c>
      <c r="E350" s="405"/>
      <c r="F350" s="174"/>
      <c r="G350" s="21" t="s">
        <v>504</v>
      </c>
      <c r="H350" s="249">
        <f>19.9/H2</f>
        <v>2.9264705882352939</v>
      </c>
      <c r="I350" s="3"/>
    </row>
    <row r="351" spans="1:9">
      <c r="A351" s="407"/>
      <c r="B351" s="20" t="s">
        <v>6</v>
      </c>
      <c r="C351" s="25"/>
      <c r="D351" s="251"/>
      <c r="E351" s="405"/>
      <c r="F351" s="20" t="s">
        <v>6</v>
      </c>
      <c r="G351" s="179"/>
      <c r="H351" s="251"/>
      <c r="I351" s="3"/>
    </row>
    <row r="352" spans="1:9">
      <c r="A352" s="407"/>
      <c r="B352" s="36" t="s">
        <v>24</v>
      </c>
      <c r="C352" s="175"/>
      <c r="D352" s="253">
        <f>C352*D350</f>
        <v>0</v>
      </c>
      <c r="E352" s="405"/>
      <c r="F352" s="36" t="s">
        <v>24</v>
      </c>
      <c r="G352" s="175"/>
      <c r="H352" s="253">
        <f>G352*H350</f>
        <v>0</v>
      </c>
      <c r="I352" s="3"/>
    </row>
    <row r="353" spans="1:9">
      <c r="A353" s="407"/>
      <c r="B353" s="36" t="s">
        <v>51</v>
      </c>
      <c r="C353" s="138"/>
      <c r="D353" s="253">
        <f>C353*D350</f>
        <v>0</v>
      </c>
      <c r="E353" s="405"/>
      <c r="F353" s="36" t="s">
        <v>51</v>
      </c>
      <c r="G353" s="138"/>
      <c r="H353" s="253">
        <f>G353*H350</f>
        <v>0</v>
      </c>
      <c r="I353" s="3"/>
    </row>
    <row r="354" spans="1:9" ht="16" thickBot="1">
      <c r="A354" s="408"/>
      <c r="B354" s="37" t="s">
        <v>73</v>
      </c>
      <c r="C354" s="40">
        <f>SUM(C352:C353)</f>
        <v>0</v>
      </c>
      <c r="D354" s="252">
        <f>SUM(D352:D353)</f>
        <v>0</v>
      </c>
      <c r="E354" s="406"/>
      <c r="F354" s="37" t="s">
        <v>73</v>
      </c>
      <c r="G354" s="40">
        <f>SUM(G352:G353)</f>
        <v>0</v>
      </c>
      <c r="H354" s="252">
        <f>SUM(H352:H353)</f>
        <v>0</v>
      </c>
      <c r="I354" s="3"/>
    </row>
    <row r="355" spans="1:9" ht="16" thickBot="1">
      <c r="A355" s="390" t="str">
        <f>A3</f>
        <v>Минимальный заказ 300 шт. в ассортименте, но не менее 5 шт. одного цвета</v>
      </c>
      <c r="B355" s="332"/>
      <c r="C355" s="332"/>
      <c r="D355" s="332"/>
      <c r="E355" s="332"/>
      <c r="F355" s="332"/>
      <c r="G355" s="332"/>
      <c r="H355" s="332"/>
      <c r="I355" s="3"/>
    </row>
    <row r="356" spans="1:9">
      <c r="A356" s="404" t="s">
        <v>567</v>
      </c>
      <c r="B356" s="16" t="s">
        <v>4</v>
      </c>
      <c r="C356" s="178" t="s">
        <v>78</v>
      </c>
      <c r="D356" s="212" t="s">
        <v>383</v>
      </c>
      <c r="E356" s="404" t="s">
        <v>567</v>
      </c>
      <c r="F356" s="16" t="s">
        <v>4</v>
      </c>
      <c r="G356" s="178" t="s">
        <v>245</v>
      </c>
      <c r="H356" s="212" t="s">
        <v>383</v>
      </c>
      <c r="I356" s="3"/>
    </row>
    <row r="357" spans="1:9" ht="33">
      <c r="A357" s="405"/>
      <c r="B357" s="20" t="s">
        <v>5</v>
      </c>
      <c r="C357" s="21" t="s">
        <v>505</v>
      </c>
      <c r="D357" s="249">
        <f>9.5/H2</f>
        <v>1.3970588235294119</v>
      </c>
      <c r="E357" s="405"/>
      <c r="F357" s="20" t="s">
        <v>5</v>
      </c>
      <c r="G357" s="21" t="s">
        <v>506</v>
      </c>
      <c r="H357" s="249">
        <f>7.1/H2</f>
        <v>1.0441176470588236</v>
      </c>
      <c r="I357" s="3"/>
    </row>
    <row r="358" spans="1:9">
      <c r="A358" s="405"/>
      <c r="B358" s="243" t="s">
        <v>324</v>
      </c>
      <c r="C358" s="54" t="s">
        <v>322</v>
      </c>
      <c r="D358" s="251"/>
      <c r="E358" s="405"/>
      <c r="F358" s="243" t="s">
        <v>324</v>
      </c>
      <c r="G358" s="54" t="s">
        <v>322</v>
      </c>
      <c r="H358" s="251"/>
      <c r="I358" s="3"/>
    </row>
    <row r="359" spans="1:9">
      <c r="A359" s="405"/>
      <c r="B359" s="36" t="s">
        <v>24</v>
      </c>
      <c r="C359" s="175"/>
      <c r="D359" s="253">
        <f>C359*D357</f>
        <v>0</v>
      </c>
      <c r="E359" s="405"/>
      <c r="F359" s="36" t="s">
        <v>24</v>
      </c>
      <c r="G359" s="175"/>
      <c r="H359" s="253">
        <f>G359*H357</f>
        <v>0</v>
      </c>
      <c r="I359" s="3"/>
    </row>
    <row r="360" spans="1:9">
      <c r="A360" s="405"/>
      <c r="B360" s="36" t="s">
        <v>51</v>
      </c>
      <c r="C360" s="138"/>
      <c r="D360" s="253">
        <f>C360*D357</f>
        <v>0</v>
      </c>
      <c r="E360" s="405"/>
      <c r="F360" s="36" t="s">
        <v>51</v>
      </c>
      <c r="G360" s="138"/>
      <c r="H360" s="253">
        <f>G360*H357</f>
        <v>0</v>
      </c>
      <c r="I360" s="3"/>
    </row>
    <row r="361" spans="1:9" ht="16" thickBot="1">
      <c r="A361" s="406"/>
      <c r="B361" s="37" t="s">
        <v>73</v>
      </c>
      <c r="C361" s="40">
        <f>SUM(C359:C360)</f>
        <v>0</v>
      </c>
      <c r="D361" s="252">
        <f>SUM(D359:D360)</f>
        <v>0</v>
      </c>
      <c r="E361" s="406"/>
      <c r="F361" s="37" t="s">
        <v>73</v>
      </c>
      <c r="G361" s="40">
        <f>SUM(G359:G360)</f>
        <v>0</v>
      </c>
      <c r="H361" s="252">
        <f>SUM(H359:H360)</f>
        <v>0</v>
      </c>
      <c r="I361" s="3"/>
    </row>
    <row r="362" spans="1:9" ht="16" thickBot="1">
      <c r="A362" s="390" t="str">
        <f>A3</f>
        <v>Минимальный заказ 300 шт. в ассортименте, но не менее 5 шт. одного цвета</v>
      </c>
      <c r="B362" s="332"/>
      <c r="C362" s="332"/>
      <c r="D362" s="332"/>
      <c r="E362" s="332"/>
      <c r="F362" s="332"/>
      <c r="G362" s="332"/>
      <c r="H362" s="332"/>
      <c r="I362" s="3"/>
    </row>
    <row r="363" spans="1:9">
      <c r="A363" s="372"/>
      <c r="B363" s="16" t="s">
        <v>4</v>
      </c>
      <c r="C363" s="310" t="s">
        <v>262</v>
      </c>
      <c r="D363" s="212" t="s">
        <v>383</v>
      </c>
      <c r="E363" s="383"/>
      <c r="F363" s="16" t="s">
        <v>4</v>
      </c>
      <c r="G363" s="290" t="s">
        <v>264</v>
      </c>
      <c r="H363" s="212" t="s">
        <v>383</v>
      </c>
      <c r="I363" s="3"/>
    </row>
    <row r="364" spans="1:9" ht="45" customHeight="1">
      <c r="A364" s="373"/>
      <c r="B364" s="20" t="s">
        <v>5</v>
      </c>
      <c r="C364" s="21" t="s">
        <v>507</v>
      </c>
      <c r="D364" s="249">
        <f>8.4/H2</f>
        <v>1.2352941176470589</v>
      </c>
      <c r="E364" s="384"/>
      <c r="F364" s="20" t="s">
        <v>5</v>
      </c>
      <c r="G364" s="21" t="s">
        <v>508</v>
      </c>
      <c r="H364" s="249">
        <f>6.8/H2</f>
        <v>1</v>
      </c>
      <c r="I364" s="3"/>
    </row>
    <row r="365" spans="1:9">
      <c r="A365" s="373"/>
      <c r="B365" s="243" t="s">
        <v>324</v>
      </c>
      <c r="C365" s="54" t="s">
        <v>322</v>
      </c>
      <c r="D365" s="251"/>
      <c r="E365" s="384"/>
      <c r="F365" s="243" t="s">
        <v>324</v>
      </c>
      <c r="G365" s="54" t="s">
        <v>322</v>
      </c>
      <c r="H365" s="251"/>
      <c r="I365" s="3"/>
    </row>
    <row r="366" spans="1:9">
      <c r="A366" s="373"/>
      <c r="B366" s="36" t="s">
        <v>24</v>
      </c>
      <c r="C366" s="175"/>
      <c r="D366" s="253">
        <f>C366*D364</f>
        <v>0</v>
      </c>
      <c r="E366" s="384"/>
      <c r="F366" s="36" t="s">
        <v>24</v>
      </c>
      <c r="G366" s="175"/>
      <c r="H366" s="253">
        <f>G366*H364</f>
        <v>0</v>
      </c>
      <c r="I366" s="3"/>
    </row>
    <row r="367" spans="1:9">
      <c r="A367" s="373"/>
      <c r="B367" s="36" t="s">
        <v>51</v>
      </c>
      <c r="C367" s="138"/>
      <c r="D367" s="253">
        <f>C367*D364</f>
        <v>0</v>
      </c>
      <c r="E367" s="384"/>
      <c r="F367" s="36" t="s">
        <v>51</v>
      </c>
      <c r="G367" s="138"/>
      <c r="H367" s="253">
        <f>G367*H364</f>
        <v>0</v>
      </c>
      <c r="I367" s="3"/>
    </row>
    <row r="368" spans="1:9" ht="16" thickBot="1">
      <c r="A368" s="374"/>
      <c r="B368" s="37" t="s">
        <v>73</v>
      </c>
      <c r="C368" s="40">
        <f>SUM(C366:C367)</f>
        <v>0</v>
      </c>
      <c r="D368" s="252">
        <f>SUM(D366:D367)</f>
        <v>0</v>
      </c>
      <c r="E368" s="385"/>
      <c r="F368" s="37" t="s">
        <v>73</v>
      </c>
      <c r="G368" s="40">
        <f>SUM(G366:G367)</f>
        <v>0</v>
      </c>
      <c r="H368" s="252">
        <f>SUM(H366:H367)</f>
        <v>0</v>
      </c>
      <c r="I368" s="3"/>
    </row>
    <row r="369" spans="1:9" ht="16" thickBot="1">
      <c r="A369" s="390" t="str">
        <f>A3</f>
        <v>Минимальный заказ 300 шт. в ассортименте, но не менее 5 шт. одного цвета</v>
      </c>
      <c r="B369" s="332"/>
      <c r="C369" s="332"/>
      <c r="D369" s="332"/>
      <c r="E369" s="332"/>
      <c r="F369" s="332"/>
      <c r="G369" s="332"/>
      <c r="H369" s="332"/>
      <c r="I369" s="3"/>
    </row>
    <row r="370" spans="1:9">
      <c r="A370" s="404" t="s">
        <v>567</v>
      </c>
      <c r="B370" s="16" t="s">
        <v>4</v>
      </c>
      <c r="C370" s="26" t="s">
        <v>94</v>
      </c>
      <c r="D370" s="212" t="s">
        <v>383</v>
      </c>
      <c r="E370" s="337"/>
      <c r="F370" s="16" t="s">
        <v>4</v>
      </c>
      <c r="G370" s="310" t="s">
        <v>95</v>
      </c>
      <c r="H370" s="212" t="s">
        <v>383</v>
      </c>
      <c r="I370" s="3"/>
    </row>
    <row r="371" spans="1:9" ht="33">
      <c r="A371" s="405"/>
      <c r="B371" s="20" t="s">
        <v>5</v>
      </c>
      <c r="C371" s="21" t="s">
        <v>509</v>
      </c>
      <c r="D371" s="249">
        <f>9.5/H2</f>
        <v>1.3970588235294119</v>
      </c>
      <c r="E371" s="338"/>
      <c r="F371" s="20" t="s">
        <v>5</v>
      </c>
      <c r="G371" s="21" t="s">
        <v>598</v>
      </c>
      <c r="H371" s="249">
        <f>24/H2</f>
        <v>3.5294117647058822</v>
      </c>
      <c r="I371" s="3"/>
    </row>
    <row r="372" spans="1:9">
      <c r="A372" s="405"/>
      <c r="B372" s="243" t="s">
        <v>324</v>
      </c>
      <c r="C372" s="54" t="s">
        <v>322</v>
      </c>
      <c r="D372" s="251"/>
      <c r="E372" s="338"/>
      <c r="F372" s="243" t="s">
        <v>324</v>
      </c>
      <c r="G372" s="54" t="s">
        <v>322</v>
      </c>
      <c r="H372" s="251"/>
      <c r="I372" s="3"/>
    </row>
    <row r="373" spans="1:9">
      <c r="A373" s="405"/>
      <c r="B373" s="36" t="s">
        <v>24</v>
      </c>
      <c r="C373" s="175"/>
      <c r="D373" s="253">
        <f>C373*D371</f>
        <v>0</v>
      </c>
      <c r="E373" s="338"/>
      <c r="F373" s="36" t="s">
        <v>24</v>
      </c>
      <c r="G373" s="175"/>
      <c r="H373" s="253">
        <f>G373*H371</f>
        <v>0</v>
      </c>
      <c r="I373" s="3"/>
    </row>
    <row r="374" spans="1:9">
      <c r="A374" s="405"/>
      <c r="B374" s="36" t="s">
        <v>51</v>
      </c>
      <c r="C374" s="138"/>
      <c r="D374" s="253">
        <f>C374*D371</f>
        <v>0</v>
      </c>
      <c r="E374" s="338"/>
      <c r="F374" s="36" t="s">
        <v>51</v>
      </c>
      <c r="G374" s="138"/>
      <c r="H374" s="253">
        <f>G374*H371</f>
        <v>0</v>
      </c>
      <c r="I374" s="3"/>
    </row>
    <row r="375" spans="1:9" ht="16" thickBot="1">
      <c r="A375" s="406"/>
      <c r="B375" s="37" t="s">
        <v>73</v>
      </c>
      <c r="C375" s="40">
        <f>SUM(C373:C374)</f>
        <v>0</v>
      </c>
      <c r="D375" s="252">
        <f>SUM(D373:D374)</f>
        <v>0</v>
      </c>
      <c r="E375" s="339"/>
      <c r="F375" s="37" t="s">
        <v>73</v>
      </c>
      <c r="G375" s="40">
        <f>SUM(G373:G374)</f>
        <v>0</v>
      </c>
      <c r="H375" s="252">
        <f>SUM(H373:H374)</f>
        <v>0</v>
      </c>
      <c r="I375" s="3"/>
    </row>
    <row r="376" spans="1:9" ht="16" thickBot="1">
      <c r="A376" s="390" t="str">
        <f>A3</f>
        <v>Минимальный заказ 300 шт. в ассортименте, но не менее 5 шт. одного цвета</v>
      </c>
      <c r="B376" s="332"/>
      <c r="C376" s="332"/>
      <c r="D376" s="332"/>
      <c r="E376" s="332"/>
      <c r="F376" s="332"/>
      <c r="G376" s="332"/>
      <c r="H376" s="332"/>
      <c r="I376" s="3"/>
    </row>
    <row r="377" spans="1:9">
      <c r="A377" s="372"/>
      <c r="B377" s="16" t="s">
        <v>4</v>
      </c>
      <c r="C377" s="290" t="s">
        <v>96</v>
      </c>
      <c r="D377" s="212" t="s">
        <v>383</v>
      </c>
      <c r="E377" s="337"/>
      <c r="F377" s="16" t="s">
        <v>4</v>
      </c>
      <c r="G377" s="310" t="s">
        <v>562</v>
      </c>
      <c r="H377" s="212" t="s">
        <v>383</v>
      </c>
      <c r="I377" s="3"/>
    </row>
    <row r="378" spans="1:9" ht="33">
      <c r="A378" s="373"/>
      <c r="B378" s="20" t="s">
        <v>5</v>
      </c>
      <c r="C378" s="21" t="s">
        <v>510</v>
      </c>
      <c r="D378" s="249">
        <f>5.82/H2</f>
        <v>0.85588235294117654</v>
      </c>
      <c r="E378" s="338"/>
      <c r="F378" s="20" t="s">
        <v>5</v>
      </c>
      <c r="G378" s="21" t="s">
        <v>563</v>
      </c>
      <c r="H378" s="249">
        <f>7.38/H2</f>
        <v>1.0852941176470587</v>
      </c>
      <c r="I378" s="3"/>
    </row>
    <row r="379" spans="1:9">
      <c r="A379" s="373"/>
      <c r="B379" s="243" t="s">
        <v>324</v>
      </c>
      <c r="C379" s="54" t="s">
        <v>322</v>
      </c>
      <c r="D379" s="251"/>
      <c r="E379" s="338"/>
      <c r="F379" s="243" t="s">
        <v>324</v>
      </c>
      <c r="G379" s="54" t="s">
        <v>322</v>
      </c>
      <c r="H379" s="251"/>
      <c r="I379" s="3"/>
    </row>
    <row r="380" spans="1:9">
      <c r="A380" s="373"/>
      <c r="B380" s="36" t="s">
        <v>24</v>
      </c>
      <c r="C380" s="175"/>
      <c r="D380" s="253">
        <f>C380*D378</f>
        <v>0</v>
      </c>
      <c r="E380" s="338"/>
      <c r="F380" s="36" t="s">
        <v>24</v>
      </c>
      <c r="G380" s="175"/>
      <c r="H380" s="253">
        <f>G380*H378</f>
        <v>0</v>
      </c>
      <c r="I380" s="3"/>
    </row>
    <row r="381" spans="1:9">
      <c r="A381" s="373"/>
      <c r="B381" s="36" t="s">
        <v>51</v>
      </c>
      <c r="C381" s="138"/>
      <c r="D381" s="253">
        <f>C381*D378</f>
        <v>0</v>
      </c>
      <c r="E381" s="338"/>
      <c r="F381" s="36" t="s">
        <v>51</v>
      </c>
      <c r="G381" s="138"/>
      <c r="H381" s="253">
        <f>G381*H378</f>
        <v>0</v>
      </c>
      <c r="I381" s="3"/>
    </row>
    <row r="382" spans="1:9">
      <c r="A382" s="373"/>
      <c r="B382" s="36" t="s">
        <v>38</v>
      </c>
      <c r="C382" s="185"/>
      <c r="D382" s="253">
        <f>C382*D378</f>
        <v>0</v>
      </c>
      <c r="E382" s="338"/>
      <c r="F382" s="36"/>
      <c r="G382" s="150"/>
      <c r="H382" s="253"/>
      <c r="I382" s="3"/>
    </row>
    <row r="383" spans="1:9" ht="16" thickBot="1">
      <c r="A383" s="374"/>
      <c r="B383" s="37" t="s">
        <v>73</v>
      </c>
      <c r="C383" s="40">
        <f>SUM(C380:C382)</f>
        <v>0</v>
      </c>
      <c r="D383" s="252">
        <f>SUM(D380:D382)</f>
        <v>0</v>
      </c>
      <c r="E383" s="339"/>
      <c r="F383" s="37" t="s">
        <v>73</v>
      </c>
      <c r="G383" s="40">
        <f>SUM(G380:G381)</f>
        <v>0</v>
      </c>
      <c r="H383" s="252">
        <f>SUM(H380:H381)</f>
        <v>0</v>
      </c>
      <c r="I383" s="3"/>
    </row>
    <row r="384" spans="1:9" ht="16" thickBot="1">
      <c r="A384" s="390" t="str">
        <f>A3</f>
        <v>Минимальный заказ 300 шт. в ассортименте, но не менее 5 шт. одного цвета</v>
      </c>
      <c r="B384" s="332"/>
      <c r="C384" s="332"/>
      <c r="D384" s="332"/>
      <c r="E384" s="332"/>
      <c r="F384" s="332"/>
      <c r="G384" s="332"/>
      <c r="H384" s="332"/>
      <c r="I384" s="3"/>
    </row>
    <row r="385" spans="1:9">
      <c r="A385" s="372"/>
      <c r="B385" s="16" t="s">
        <v>4</v>
      </c>
      <c r="C385" s="310" t="s">
        <v>184</v>
      </c>
      <c r="D385" s="212" t="s">
        <v>383</v>
      </c>
      <c r="E385" s="337"/>
      <c r="F385" s="16" t="s">
        <v>4</v>
      </c>
      <c r="G385" s="310" t="s">
        <v>185</v>
      </c>
      <c r="H385" s="212" t="s">
        <v>383</v>
      </c>
      <c r="I385" s="3"/>
    </row>
    <row r="386" spans="1:9" ht="33">
      <c r="A386" s="373"/>
      <c r="B386" s="20" t="s">
        <v>5</v>
      </c>
      <c r="C386" s="21" t="s">
        <v>511</v>
      </c>
      <c r="D386" s="249">
        <f>6.8/H2</f>
        <v>1</v>
      </c>
      <c r="E386" s="338"/>
      <c r="F386" s="20" t="s">
        <v>5</v>
      </c>
      <c r="G386" s="21" t="s">
        <v>512</v>
      </c>
      <c r="H386" s="249">
        <f>7.38/H2</f>
        <v>1.0852941176470587</v>
      </c>
      <c r="I386" s="3"/>
    </row>
    <row r="387" spans="1:9">
      <c r="A387" s="373"/>
      <c r="B387" s="243" t="s">
        <v>324</v>
      </c>
      <c r="C387" s="54" t="s">
        <v>322</v>
      </c>
      <c r="D387" s="251"/>
      <c r="E387" s="338"/>
      <c r="F387" s="243" t="s">
        <v>324</v>
      </c>
      <c r="G387" s="54" t="s">
        <v>322</v>
      </c>
      <c r="H387" s="251"/>
      <c r="I387" s="3"/>
    </row>
    <row r="388" spans="1:9">
      <c r="A388" s="373"/>
      <c r="B388" s="36" t="s">
        <v>24</v>
      </c>
      <c r="C388" s="175"/>
      <c r="D388" s="253">
        <f>C388*D386</f>
        <v>0</v>
      </c>
      <c r="E388" s="338"/>
      <c r="F388" s="36" t="s">
        <v>24</v>
      </c>
      <c r="G388" s="175"/>
      <c r="H388" s="253">
        <f>G388*H386</f>
        <v>0</v>
      </c>
      <c r="I388" s="3"/>
    </row>
    <row r="389" spans="1:9" s="69" customFormat="1">
      <c r="A389" s="373"/>
      <c r="B389" s="193" t="s">
        <v>51</v>
      </c>
      <c r="C389" s="138"/>
      <c r="D389" s="253">
        <f>C389*D386</f>
        <v>0</v>
      </c>
      <c r="E389" s="338"/>
      <c r="F389" s="193" t="s">
        <v>51</v>
      </c>
      <c r="G389" s="138"/>
      <c r="H389" s="253">
        <f>G389*H386</f>
        <v>0</v>
      </c>
      <c r="I389" s="96"/>
    </row>
    <row r="390" spans="1:9" s="69" customFormat="1">
      <c r="A390" s="373"/>
      <c r="B390" s="193" t="s">
        <v>38</v>
      </c>
      <c r="C390" s="195"/>
      <c r="D390" s="253">
        <f>C390*D386</f>
        <v>0</v>
      </c>
      <c r="E390" s="338"/>
      <c r="F390" s="194"/>
      <c r="G390" s="150"/>
      <c r="H390" s="253"/>
      <c r="I390" s="96"/>
    </row>
    <row r="391" spans="1:9" ht="16" thickBot="1">
      <c r="A391" s="374"/>
      <c r="B391" s="37" t="s">
        <v>73</v>
      </c>
      <c r="C391" s="40">
        <f>SUM(C388:C390)</f>
        <v>0</v>
      </c>
      <c r="D391" s="252">
        <f>SUM(D388:D390)</f>
        <v>0</v>
      </c>
      <c r="E391" s="339"/>
      <c r="F391" s="37" t="s">
        <v>73</v>
      </c>
      <c r="G391" s="40">
        <f>SUM(G388:G389)</f>
        <v>0</v>
      </c>
      <c r="H391" s="252">
        <f>SUM(H388:H389)</f>
        <v>0</v>
      </c>
      <c r="I391" s="3"/>
    </row>
    <row r="392" spans="1:9" ht="16" thickBot="1">
      <c r="A392" s="390" t="str">
        <f>A3</f>
        <v>Минимальный заказ 300 шт. в ассортименте, но не менее 5 шт. одного цвета</v>
      </c>
      <c r="B392" s="332"/>
      <c r="C392" s="332"/>
      <c r="D392" s="332"/>
      <c r="E392" s="332"/>
      <c r="F392" s="332"/>
      <c r="G392" s="332"/>
      <c r="H392" s="332"/>
      <c r="I392" s="3"/>
    </row>
    <row r="393" spans="1:9">
      <c r="A393" s="372"/>
      <c r="B393" s="16" t="s">
        <v>4</v>
      </c>
      <c r="C393" s="310" t="s">
        <v>560</v>
      </c>
      <c r="D393" s="212" t="s">
        <v>383</v>
      </c>
      <c r="E393" s="337"/>
      <c r="F393" s="16" t="s">
        <v>4</v>
      </c>
      <c r="G393" s="310" t="s">
        <v>525</v>
      </c>
      <c r="H393" s="212" t="s">
        <v>383</v>
      </c>
      <c r="I393" s="3"/>
    </row>
    <row r="394" spans="1:9" ht="22">
      <c r="A394" s="373"/>
      <c r="B394" s="20" t="s">
        <v>5</v>
      </c>
      <c r="C394" s="21" t="s">
        <v>561</v>
      </c>
      <c r="D394" s="249">
        <f>6.8/H2</f>
        <v>1</v>
      </c>
      <c r="E394" s="338"/>
      <c r="F394" s="20" t="s">
        <v>5</v>
      </c>
      <c r="G394" s="21" t="s">
        <v>526</v>
      </c>
      <c r="H394" s="249">
        <f>7/H2</f>
        <v>1.0294117647058825</v>
      </c>
      <c r="I394" s="3"/>
    </row>
    <row r="395" spans="1:9">
      <c r="A395" s="373"/>
      <c r="B395" s="243" t="s">
        <v>324</v>
      </c>
      <c r="C395" s="54" t="s">
        <v>322</v>
      </c>
      <c r="D395" s="251"/>
      <c r="E395" s="338"/>
      <c r="F395" s="243" t="s">
        <v>324</v>
      </c>
      <c r="G395" s="54" t="s">
        <v>322</v>
      </c>
      <c r="H395" s="32"/>
      <c r="I395" s="3"/>
    </row>
    <row r="396" spans="1:9">
      <c r="A396" s="373"/>
      <c r="B396" s="36" t="s">
        <v>24</v>
      </c>
      <c r="C396" s="175"/>
      <c r="D396" s="253">
        <f>C396*D394</f>
        <v>0</v>
      </c>
      <c r="E396" s="338"/>
      <c r="F396" s="36" t="s">
        <v>24</v>
      </c>
      <c r="G396" s="153"/>
      <c r="H396" s="23">
        <f>G396*H394</f>
        <v>0</v>
      </c>
      <c r="I396" s="3"/>
    </row>
    <row r="397" spans="1:9">
      <c r="A397" s="373"/>
      <c r="B397" s="193" t="s">
        <v>51</v>
      </c>
      <c r="C397" s="138"/>
      <c r="D397" s="253">
        <f>C397*D394</f>
        <v>0</v>
      </c>
      <c r="E397" s="338"/>
      <c r="F397" s="193" t="s">
        <v>51</v>
      </c>
      <c r="G397" s="138"/>
      <c r="H397" s="23">
        <f>G397*H394</f>
        <v>0</v>
      </c>
      <c r="I397" s="3"/>
    </row>
    <row r="398" spans="1:9">
      <c r="A398" s="373"/>
      <c r="B398" s="193" t="s">
        <v>38</v>
      </c>
      <c r="C398" s="195"/>
      <c r="D398" s="253">
        <f>C398*D394</f>
        <v>0</v>
      </c>
      <c r="E398" s="338"/>
      <c r="F398" s="193" t="s">
        <v>258</v>
      </c>
      <c r="G398" s="185"/>
      <c r="H398" s="23">
        <f>G398*H394</f>
        <v>0</v>
      </c>
      <c r="I398" s="3"/>
    </row>
    <row r="399" spans="1:9" ht="16" thickBot="1">
      <c r="A399" s="374"/>
      <c r="B399" s="37" t="s">
        <v>73</v>
      </c>
      <c r="C399" s="40">
        <f>SUM(C396:C398)</f>
        <v>0</v>
      </c>
      <c r="D399" s="252">
        <f>SUM(D396:D398)</f>
        <v>0</v>
      </c>
      <c r="E399" s="339"/>
      <c r="F399" s="37" t="s">
        <v>73</v>
      </c>
      <c r="G399" s="97">
        <f>SUM(G396:G398)</f>
        <v>0</v>
      </c>
      <c r="H399" s="31">
        <f>SUM(H396:H398)</f>
        <v>0</v>
      </c>
      <c r="I399" s="3"/>
    </row>
    <row r="400" spans="1:9" ht="16" thickBot="1">
      <c r="A400" s="390" t="str">
        <f>A3</f>
        <v>Минимальный заказ 300 шт. в ассортименте, но не менее 5 шт. одного цвета</v>
      </c>
      <c r="B400" s="332"/>
      <c r="C400" s="332"/>
      <c r="D400" s="332"/>
      <c r="E400" s="332"/>
      <c r="F400" s="332"/>
      <c r="G400" s="332"/>
      <c r="H400" s="332"/>
      <c r="I400" s="3"/>
    </row>
    <row r="401" spans="1:9">
      <c r="A401" s="372"/>
      <c r="B401" s="16" t="s">
        <v>4</v>
      </c>
      <c r="C401" s="310" t="s">
        <v>246</v>
      </c>
      <c r="D401" s="212" t="s">
        <v>383</v>
      </c>
      <c r="E401" s="337"/>
      <c r="F401" s="16" t="s">
        <v>4</v>
      </c>
      <c r="G401" s="310" t="s">
        <v>265</v>
      </c>
      <c r="H401" s="212" t="s">
        <v>383</v>
      </c>
      <c r="I401" s="3"/>
    </row>
    <row r="402" spans="1:9" ht="44">
      <c r="A402" s="373"/>
      <c r="B402" s="20" t="s">
        <v>5</v>
      </c>
      <c r="C402" s="21" t="s">
        <v>514</v>
      </c>
      <c r="D402" s="249">
        <f>7/H2</f>
        <v>1.0294117647058825</v>
      </c>
      <c r="E402" s="338"/>
      <c r="F402" s="20" t="s">
        <v>5</v>
      </c>
      <c r="G402" s="21" t="s">
        <v>515</v>
      </c>
      <c r="H402" s="249">
        <f>7.38/H2</f>
        <v>1.0852941176470587</v>
      </c>
      <c r="I402" s="3"/>
    </row>
    <row r="403" spans="1:9">
      <c r="A403" s="373"/>
      <c r="B403" s="243" t="s">
        <v>324</v>
      </c>
      <c r="C403" s="54" t="s">
        <v>322</v>
      </c>
      <c r="D403" s="251"/>
      <c r="E403" s="338"/>
      <c r="F403" s="243" t="s">
        <v>324</v>
      </c>
      <c r="G403" s="54" t="s">
        <v>322</v>
      </c>
      <c r="H403" s="251"/>
      <c r="I403" s="3"/>
    </row>
    <row r="404" spans="1:9">
      <c r="A404" s="373"/>
      <c r="B404" s="36" t="s">
        <v>24</v>
      </c>
      <c r="C404" s="175"/>
      <c r="D404" s="253">
        <f>C404*D402</f>
        <v>0</v>
      </c>
      <c r="E404" s="338"/>
      <c r="F404" s="36" t="s">
        <v>24</v>
      </c>
      <c r="G404" s="175"/>
      <c r="H404" s="253">
        <f>G404*H402</f>
        <v>0</v>
      </c>
      <c r="I404" s="3"/>
    </row>
    <row r="405" spans="1:9">
      <c r="A405" s="373"/>
      <c r="B405" s="193" t="s">
        <v>51</v>
      </c>
      <c r="C405" s="138"/>
      <c r="D405" s="253">
        <f>C405*D402</f>
        <v>0</v>
      </c>
      <c r="E405" s="338"/>
      <c r="F405" s="193" t="s">
        <v>51</v>
      </c>
      <c r="G405" s="138"/>
      <c r="H405" s="253">
        <f>G405*H402</f>
        <v>0</v>
      </c>
      <c r="I405" s="3"/>
    </row>
    <row r="406" spans="1:9" ht="17" customHeight="1" thickBot="1">
      <c r="A406" s="374"/>
      <c r="B406" s="37" t="s">
        <v>73</v>
      </c>
      <c r="C406" s="40">
        <f>SUM(C404:C405)</f>
        <v>0</v>
      </c>
      <c r="D406" s="252">
        <f>SUM(D404:D405)</f>
        <v>0</v>
      </c>
      <c r="E406" s="339"/>
      <c r="F406" s="37" t="s">
        <v>73</v>
      </c>
      <c r="G406" s="40">
        <f>SUM(G404:G405)</f>
        <v>0</v>
      </c>
      <c r="H406" s="252">
        <f>SUM(H404:H405)</f>
        <v>0</v>
      </c>
      <c r="I406" s="3"/>
    </row>
    <row r="407" spans="1:9" ht="17" customHeight="1" thickBot="1">
      <c r="A407" s="381" t="str">
        <f>A3</f>
        <v>Минимальный заказ 300 шт. в ассортименте, но не менее 5 шт. одного цвета</v>
      </c>
      <c r="B407" s="332"/>
      <c r="C407" s="332"/>
      <c r="D407" s="332"/>
      <c r="E407" s="332"/>
      <c r="F407" s="332"/>
      <c r="G407" s="332"/>
      <c r="H407" s="332"/>
      <c r="I407" s="3"/>
    </row>
    <row r="408" spans="1:9" ht="17" customHeight="1">
      <c r="A408" s="372"/>
      <c r="B408" s="16" t="s">
        <v>4</v>
      </c>
      <c r="C408" s="310" t="s">
        <v>531</v>
      </c>
      <c r="D408" s="212" t="s">
        <v>383</v>
      </c>
      <c r="E408" s="337"/>
      <c r="F408" s="16" t="s">
        <v>4</v>
      </c>
      <c r="G408" s="290" t="s">
        <v>533</v>
      </c>
      <c r="H408" s="212" t="s">
        <v>383</v>
      </c>
      <c r="I408" s="3"/>
    </row>
    <row r="409" spans="1:9" ht="32" customHeight="1">
      <c r="A409" s="373"/>
      <c r="B409" s="20" t="s">
        <v>5</v>
      </c>
      <c r="C409" s="21" t="s">
        <v>532</v>
      </c>
      <c r="D409" s="249">
        <f>6.8/H2</f>
        <v>1</v>
      </c>
      <c r="E409" s="338"/>
      <c r="F409" s="20" t="s">
        <v>5</v>
      </c>
      <c r="G409" s="21" t="s">
        <v>534</v>
      </c>
      <c r="H409" s="249">
        <f>6.8/H2</f>
        <v>1</v>
      </c>
      <c r="I409" s="3"/>
    </row>
    <row r="410" spans="1:9" ht="17" customHeight="1">
      <c r="A410" s="373"/>
      <c r="B410" s="243" t="s">
        <v>324</v>
      </c>
      <c r="C410" s="54" t="s">
        <v>322</v>
      </c>
      <c r="D410" s="251"/>
      <c r="E410" s="338"/>
      <c r="F410" s="243" t="s">
        <v>324</v>
      </c>
      <c r="G410" s="54" t="s">
        <v>322</v>
      </c>
      <c r="H410" s="251"/>
      <c r="I410" s="3"/>
    </row>
    <row r="411" spans="1:9" ht="17" customHeight="1">
      <c r="A411" s="373"/>
      <c r="B411" s="36" t="s">
        <v>24</v>
      </c>
      <c r="C411" s="175"/>
      <c r="D411" s="253">
        <f>C411*D409</f>
        <v>0</v>
      </c>
      <c r="E411" s="338"/>
      <c r="F411" s="36" t="s">
        <v>24</v>
      </c>
      <c r="G411" s="175"/>
      <c r="H411" s="253">
        <f>G411*H409</f>
        <v>0</v>
      </c>
      <c r="I411" s="3"/>
    </row>
    <row r="412" spans="1:9" ht="17" customHeight="1">
      <c r="A412" s="373"/>
      <c r="B412" s="193" t="s">
        <v>51</v>
      </c>
      <c r="C412" s="138"/>
      <c r="D412" s="253">
        <f>C412*D409</f>
        <v>0</v>
      </c>
      <c r="E412" s="338"/>
      <c r="F412" s="193" t="s">
        <v>51</v>
      </c>
      <c r="G412" s="138"/>
      <c r="H412" s="253">
        <f>G412*H409</f>
        <v>0</v>
      </c>
      <c r="I412" s="3"/>
    </row>
    <row r="413" spans="1:9" ht="17" customHeight="1" thickBot="1">
      <c r="A413" s="374"/>
      <c r="B413" s="37" t="s">
        <v>73</v>
      </c>
      <c r="C413" s="40">
        <f>SUM(C411:C412)</f>
        <v>0</v>
      </c>
      <c r="D413" s="252">
        <f>SUM(D411:D412)</f>
        <v>0</v>
      </c>
      <c r="E413" s="339"/>
      <c r="F413" s="37" t="s">
        <v>73</v>
      </c>
      <c r="G413" s="40">
        <f>SUM(G411:G412)</f>
        <v>0</v>
      </c>
      <c r="H413" s="252">
        <f>SUM(H411:H412)</f>
        <v>0</v>
      </c>
      <c r="I413" s="3"/>
    </row>
    <row r="414" spans="1:9" ht="17" customHeight="1" thickBot="1">
      <c r="A414" s="390" t="str">
        <f>A3</f>
        <v>Минимальный заказ 300 шт. в ассортименте, но не менее 5 шт. одного цвета</v>
      </c>
      <c r="B414" s="332"/>
      <c r="C414" s="332"/>
      <c r="D414" s="332"/>
      <c r="E414" s="332"/>
      <c r="F414" s="332"/>
      <c r="G414" s="332"/>
      <c r="H414" s="332"/>
      <c r="I414" s="3"/>
    </row>
    <row r="415" spans="1:9" ht="17" customHeight="1">
      <c r="A415" s="337"/>
      <c r="B415" s="16" t="s">
        <v>4</v>
      </c>
      <c r="C415" s="290" t="s">
        <v>273</v>
      </c>
      <c r="D415" s="212" t="s">
        <v>383</v>
      </c>
      <c r="E415" s="337"/>
      <c r="F415" s="16" t="s">
        <v>4</v>
      </c>
      <c r="G415" s="290" t="s">
        <v>274</v>
      </c>
      <c r="H415" s="212" t="s">
        <v>383</v>
      </c>
      <c r="I415" s="3"/>
    </row>
    <row r="416" spans="1:9" ht="33">
      <c r="A416" s="338"/>
      <c r="B416" s="20" t="s">
        <v>5</v>
      </c>
      <c r="C416" s="21" t="s">
        <v>516</v>
      </c>
      <c r="D416" s="249">
        <f>6.8/H2</f>
        <v>1</v>
      </c>
      <c r="E416" s="338"/>
      <c r="F416" s="20" t="s">
        <v>5</v>
      </c>
      <c r="G416" s="21" t="s">
        <v>517</v>
      </c>
      <c r="H416" s="249">
        <f>8.9/H2</f>
        <v>1.3088235294117647</v>
      </c>
      <c r="I416" s="3"/>
    </row>
    <row r="417" spans="1:9" ht="17" customHeight="1">
      <c r="A417" s="338"/>
      <c r="B417" s="243" t="s">
        <v>324</v>
      </c>
      <c r="C417" s="54" t="s">
        <v>322</v>
      </c>
      <c r="D417" s="251"/>
      <c r="E417" s="338"/>
      <c r="F417" s="243" t="s">
        <v>324</v>
      </c>
      <c r="G417" s="54" t="s">
        <v>322</v>
      </c>
      <c r="H417" s="251"/>
      <c r="I417" s="3"/>
    </row>
    <row r="418" spans="1:9" ht="17" customHeight="1">
      <c r="A418" s="338"/>
      <c r="B418" s="36" t="s">
        <v>24</v>
      </c>
      <c r="C418" s="175"/>
      <c r="D418" s="253">
        <f>C418*D416</f>
        <v>0</v>
      </c>
      <c r="E418" s="338"/>
      <c r="F418" s="36" t="s">
        <v>24</v>
      </c>
      <c r="G418" s="175"/>
      <c r="H418" s="253">
        <f>G418*H416</f>
        <v>0</v>
      </c>
      <c r="I418" s="3"/>
    </row>
    <row r="419" spans="1:9" ht="17" customHeight="1">
      <c r="A419" s="338"/>
      <c r="B419" s="193" t="s">
        <v>51</v>
      </c>
      <c r="C419" s="138"/>
      <c r="D419" s="253">
        <f>C419*D416</f>
        <v>0</v>
      </c>
      <c r="E419" s="338"/>
      <c r="F419" s="193" t="s">
        <v>51</v>
      </c>
      <c r="G419" s="138"/>
      <c r="H419" s="253">
        <f>G419*H416</f>
        <v>0</v>
      </c>
      <c r="I419" s="3"/>
    </row>
    <row r="420" spans="1:9" ht="17" customHeight="1">
      <c r="A420" s="389"/>
      <c r="B420" s="233" t="s">
        <v>38</v>
      </c>
      <c r="C420" s="106"/>
      <c r="D420" s="253">
        <f>C420*D416</f>
        <v>0</v>
      </c>
      <c r="E420" s="389"/>
      <c r="F420" s="233" t="s">
        <v>38</v>
      </c>
      <c r="G420" s="106"/>
      <c r="H420" s="253">
        <f>G420*H416</f>
        <v>0</v>
      </c>
      <c r="I420" s="3"/>
    </row>
    <row r="421" spans="1:9" ht="17" customHeight="1" thickBot="1">
      <c r="A421" s="339"/>
      <c r="B421" s="37" t="s">
        <v>73</v>
      </c>
      <c r="C421" s="40">
        <f>SUM(C418:C420)</f>
        <v>0</v>
      </c>
      <c r="D421" s="252">
        <f>SUM(D418:D420)</f>
        <v>0</v>
      </c>
      <c r="E421" s="339"/>
      <c r="F421" s="37" t="s">
        <v>73</v>
      </c>
      <c r="G421" s="40">
        <f>SUM(G418:G420)</f>
        <v>0</v>
      </c>
      <c r="H421" s="252">
        <f>SUM(H418:H420)</f>
        <v>0</v>
      </c>
      <c r="I421" s="3"/>
    </row>
    <row r="422" spans="1:9" ht="17" customHeight="1" thickBot="1">
      <c r="A422" s="391" t="str">
        <f>A3</f>
        <v>Минимальный заказ 300 шт. в ассортименте, но не менее 5 шт. одного цвета</v>
      </c>
      <c r="B422" s="392"/>
      <c r="C422" s="392"/>
      <c r="D422" s="392"/>
      <c r="E422" s="392"/>
      <c r="F422" s="392"/>
      <c r="G422" s="392"/>
      <c r="H422" s="393"/>
      <c r="I422" s="3"/>
    </row>
    <row r="423" spans="1:9" ht="17" customHeight="1">
      <c r="A423" s="383"/>
      <c r="B423" s="16" t="s">
        <v>4</v>
      </c>
      <c r="C423" s="291" t="s">
        <v>578</v>
      </c>
      <c r="D423" s="212" t="s">
        <v>383</v>
      </c>
      <c r="E423" s="337"/>
      <c r="F423" s="16" t="s">
        <v>4</v>
      </c>
      <c r="G423" s="290" t="s">
        <v>556</v>
      </c>
      <c r="H423" s="212" t="s">
        <v>383</v>
      </c>
      <c r="I423" s="3"/>
    </row>
    <row r="424" spans="1:9" ht="65" customHeight="1">
      <c r="A424" s="384"/>
      <c r="B424" s="20" t="s">
        <v>5</v>
      </c>
      <c r="C424" s="21" t="s">
        <v>579</v>
      </c>
      <c r="D424" s="249">
        <f>24/H2</f>
        <v>3.5294117647058822</v>
      </c>
      <c r="E424" s="338"/>
      <c r="F424" s="20" t="s">
        <v>5</v>
      </c>
      <c r="G424" s="21" t="s">
        <v>557</v>
      </c>
      <c r="H424" s="249">
        <f>6.8/H2</f>
        <v>1</v>
      </c>
      <c r="I424" s="3"/>
    </row>
    <row r="425" spans="1:9" ht="17" customHeight="1">
      <c r="A425" s="384"/>
      <c r="B425" s="243" t="s">
        <v>324</v>
      </c>
      <c r="C425" s="54" t="s">
        <v>322</v>
      </c>
      <c r="D425" s="251"/>
      <c r="E425" s="338"/>
      <c r="F425" s="243" t="s">
        <v>324</v>
      </c>
      <c r="G425" s="54" t="s">
        <v>322</v>
      </c>
      <c r="H425" s="251"/>
      <c r="I425" s="3"/>
    </row>
    <row r="426" spans="1:9" ht="17" customHeight="1">
      <c r="A426" s="384"/>
      <c r="B426" s="36" t="s">
        <v>51</v>
      </c>
      <c r="C426" s="138"/>
      <c r="D426" s="253">
        <f>C426*D424</f>
        <v>0</v>
      </c>
      <c r="E426" s="338"/>
      <c r="F426" s="36" t="s">
        <v>24</v>
      </c>
      <c r="G426" s="175"/>
      <c r="H426" s="253">
        <f>G426*H424</f>
        <v>0</v>
      </c>
      <c r="I426" s="3"/>
    </row>
    <row r="427" spans="1:9" ht="17" customHeight="1">
      <c r="A427" s="384"/>
      <c r="B427" s="193"/>
      <c r="C427" s="150"/>
      <c r="D427" s="253"/>
      <c r="E427" s="338"/>
      <c r="F427" s="193" t="s">
        <v>51</v>
      </c>
      <c r="G427" s="138"/>
      <c r="H427" s="253">
        <f>G427*H424</f>
        <v>0</v>
      </c>
      <c r="I427" s="3"/>
    </row>
    <row r="428" spans="1:9" ht="17" customHeight="1">
      <c r="A428" s="384"/>
      <c r="B428" s="233"/>
      <c r="C428" s="72"/>
      <c r="D428" s="253"/>
      <c r="E428" s="389"/>
      <c r="F428" s="233"/>
      <c r="G428" s="71"/>
      <c r="H428" s="273"/>
      <c r="I428" s="3"/>
    </row>
    <row r="429" spans="1:9" ht="17" customHeight="1" thickBot="1">
      <c r="A429" s="385"/>
      <c r="B429" s="37" t="s">
        <v>73</v>
      </c>
      <c r="C429" s="40">
        <f>SUM(C426:C428)</f>
        <v>0</v>
      </c>
      <c r="D429" s="252">
        <f>SUM(D426:D428)</f>
        <v>0</v>
      </c>
      <c r="E429" s="339"/>
      <c r="F429" s="37" t="s">
        <v>73</v>
      </c>
      <c r="G429" s="40">
        <f>SUM(G426:G427)</f>
        <v>0</v>
      </c>
      <c r="H429" s="252">
        <f>SUM(H426:H427)</f>
        <v>0</v>
      </c>
      <c r="I429" s="3"/>
    </row>
    <row r="430" spans="1:9" ht="17" customHeight="1" thickBot="1">
      <c r="A430" s="381" t="str">
        <f>A3</f>
        <v>Минимальный заказ 300 шт. в ассортименте, но не менее 5 шт. одного цвета</v>
      </c>
      <c r="B430" s="334"/>
      <c r="C430" s="334"/>
      <c r="D430" s="334"/>
      <c r="E430" s="334"/>
      <c r="F430" s="334"/>
      <c r="G430" s="334"/>
      <c r="H430" s="382"/>
      <c r="I430" s="3"/>
    </row>
    <row r="431" spans="1:9">
      <c r="A431" s="383"/>
      <c r="B431" s="16" t="s">
        <v>4</v>
      </c>
      <c r="C431" s="290" t="s">
        <v>281</v>
      </c>
      <c r="D431" s="212" t="s">
        <v>383</v>
      </c>
      <c r="E431" s="386"/>
      <c r="F431" s="16" t="s">
        <v>4</v>
      </c>
      <c r="G431" s="310" t="s">
        <v>282</v>
      </c>
      <c r="H431" s="212" t="s">
        <v>383</v>
      </c>
      <c r="I431" s="3"/>
    </row>
    <row r="432" spans="1:9" ht="33">
      <c r="A432" s="384"/>
      <c r="B432" s="20" t="s">
        <v>5</v>
      </c>
      <c r="C432" s="21" t="s">
        <v>518</v>
      </c>
      <c r="D432" s="249">
        <f>6.8/H2</f>
        <v>1</v>
      </c>
      <c r="E432" s="387"/>
      <c r="F432" s="20" t="s">
        <v>5</v>
      </c>
      <c r="G432" s="21" t="s">
        <v>519</v>
      </c>
      <c r="H432" s="249">
        <f>7.6/H2</f>
        <v>1.1176470588235294</v>
      </c>
      <c r="I432" s="3"/>
    </row>
    <row r="433" spans="1:9">
      <c r="A433" s="384"/>
      <c r="B433" s="243" t="s">
        <v>324</v>
      </c>
      <c r="C433" s="54" t="s">
        <v>322</v>
      </c>
      <c r="D433" s="251"/>
      <c r="E433" s="387"/>
      <c r="F433" s="243" t="s">
        <v>324</v>
      </c>
      <c r="G433" s="54" t="s">
        <v>322</v>
      </c>
      <c r="H433" s="251"/>
      <c r="I433" s="3"/>
    </row>
    <row r="434" spans="1:9">
      <c r="A434" s="384"/>
      <c r="B434" s="36" t="s">
        <v>24</v>
      </c>
      <c r="C434" s="175"/>
      <c r="D434" s="253">
        <f>C434*D432</f>
        <v>0</v>
      </c>
      <c r="E434" s="387"/>
      <c r="F434" s="36" t="s">
        <v>24</v>
      </c>
      <c r="G434" s="175"/>
      <c r="H434" s="253">
        <f>G434*H432</f>
        <v>0</v>
      </c>
      <c r="I434" s="3"/>
    </row>
    <row r="435" spans="1:9">
      <c r="A435" s="384"/>
      <c r="B435" s="193" t="s">
        <v>51</v>
      </c>
      <c r="C435" s="138"/>
      <c r="D435" s="253">
        <f>C435*D432</f>
        <v>0</v>
      </c>
      <c r="E435" s="387"/>
      <c r="F435" s="193" t="s">
        <v>51</v>
      </c>
      <c r="G435" s="138"/>
      <c r="H435" s="253">
        <f>G435*H432</f>
        <v>0</v>
      </c>
      <c r="I435" s="3"/>
    </row>
    <row r="436" spans="1:9">
      <c r="A436" s="384"/>
      <c r="B436" s="233" t="s">
        <v>38</v>
      </c>
      <c r="C436" s="106"/>
      <c r="D436" s="253">
        <f>C436*D432</f>
        <v>0</v>
      </c>
      <c r="E436" s="387"/>
      <c r="F436" s="233" t="s">
        <v>38</v>
      </c>
      <c r="G436" s="106"/>
      <c r="H436" s="253">
        <f>G436*H432</f>
        <v>0</v>
      </c>
      <c r="I436" s="3"/>
    </row>
    <row r="437" spans="1:9" ht="16" thickBot="1">
      <c r="A437" s="385"/>
      <c r="B437" s="37" t="s">
        <v>73</v>
      </c>
      <c r="C437" s="40">
        <f>SUM(C434:C436)</f>
        <v>0</v>
      </c>
      <c r="D437" s="252">
        <f>SUM(D434:D436)</f>
        <v>0</v>
      </c>
      <c r="E437" s="388"/>
      <c r="F437" s="37" t="s">
        <v>73</v>
      </c>
      <c r="G437" s="40">
        <f>SUM(G434:G436)</f>
        <v>0</v>
      </c>
      <c r="H437" s="252">
        <f>SUM(H434:H436)</f>
        <v>0</v>
      </c>
      <c r="I437" s="3"/>
    </row>
    <row r="438" spans="1:9" ht="16" thickBot="1">
      <c r="A438" s="381" t="str">
        <f>A3</f>
        <v>Минимальный заказ 300 шт. в ассортименте, но не менее 5 шт. одного цвета</v>
      </c>
      <c r="B438" s="334"/>
      <c r="C438" s="334"/>
      <c r="D438" s="334"/>
      <c r="E438" s="334"/>
      <c r="F438" s="334"/>
      <c r="G438" s="334"/>
      <c r="H438" s="382"/>
      <c r="I438" s="3"/>
    </row>
    <row r="439" spans="1:9">
      <c r="A439" s="383"/>
      <c r="B439" s="16" t="s">
        <v>4</v>
      </c>
      <c r="C439" s="291" t="s">
        <v>591</v>
      </c>
      <c r="D439" s="212" t="s">
        <v>383</v>
      </c>
      <c r="E439" s="386"/>
      <c r="F439" s="16" t="s">
        <v>4</v>
      </c>
      <c r="G439" s="310"/>
      <c r="H439" s="212" t="s">
        <v>383</v>
      </c>
      <c r="I439" s="3"/>
    </row>
    <row r="440" spans="1:9" ht="81" customHeight="1">
      <c r="A440" s="384"/>
      <c r="B440" s="20" t="s">
        <v>5</v>
      </c>
      <c r="C440" s="21" t="s">
        <v>590</v>
      </c>
      <c r="D440" s="249">
        <f>24/H2</f>
        <v>3.5294117647058822</v>
      </c>
      <c r="E440" s="387"/>
      <c r="F440" s="20" t="s">
        <v>5</v>
      </c>
      <c r="G440" s="21"/>
      <c r="H440" s="249"/>
      <c r="I440" s="3"/>
    </row>
    <row r="441" spans="1:9">
      <c r="A441" s="384"/>
      <c r="B441" s="243" t="s">
        <v>324</v>
      </c>
      <c r="C441" s="54" t="s">
        <v>322</v>
      </c>
      <c r="D441" s="251"/>
      <c r="E441" s="387"/>
      <c r="F441" s="243" t="s">
        <v>324</v>
      </c>
      <c r="G441" s="54" t="s">
        <v>322</v>
      </c>
      <c r="H441" s="251"/>
      <c r="I441" s="3"/>
    </row>
    <row r="442" spans="1:9">
      <c r="A442" s="384"/>
      <c r="B442" s="36" t="s">
        <v>51</v>
      </c>
      <c r="C442" s="138"/>
      <c r="D442" s="253">
        <f>C442*D440</f>
        <v>0</v>
      </c>
      <c r="E442" s="387"/>
      <c r="F442" s="36"/>
      <c r="G442" s="175"/>
      <c r="H442" s="253">
        <f>G442*H440</f>
        <v>0</v>
      </c>
      <c r="I442" s="3"/>
    </row>
    <row r="443" spans="1:9" ht="16" thickBot="1">
      <c r="A443" s="385"/>
      <c r="B443" s="37" t="s">
        <v>73</v>
      </c>
      <c r="C443" s="40">
        <f>SUM(C442:C442)</f>
        <v>0</v>
      </c>
      <c r="D443" s="252">
        <f>SUM(D442:D442)</f>
        <v>0</v>
      </c>
      <c r="E443" s="388"/>
      <c r="F443" s="37" t="s">
        <v>73</v>
      </c>
      <c r="G443" s="40">
        <f>SUM(G442:G442)</f>
        <v>0</v>
      </c>
      <c r="H443" s="252">
        <f>SUM(H442:H442)</f>
        <v>0</v>
      </c>
      <c r="I443" s="3"/>
    </row>
    <row r="444" spans="1:9" ht="16" thickBot="1">
      <c r="A444" s="381" t="str">
        <f>A3</f>
        <v>Минимальный заказ 300 шт. в ассортименте, но не менее 5 шт. одного цвета</v>
      </c>
      <c r="B444" s="334"/>
      <c r="C444" s="334"/>
      <c r="D444" s="334"/>
      <c r="E444" s="334"/>
      <c r="F444" s="334"/>
      <c r="G444" s="334"/>
      <c r="H444" s="334"/>
      <c r="I444" s="3"/>
    </row>
    <row r="445" spans="1:9">
      <c r="A445" s="372"/>
      <c r="B445" s="16" t="s">
        <v>4</v>
      </c>
      <c r="C445" s="310" t="s">
        <v>298</v>
      </c>
      <c r="D445" s="212" t="s">
        <v>383</v>
      </c>
      <c r="E445" s="386"/>
      <c r="F445" s="16" t="s">
        <v>4</v>
      </c>
      <c r="G445" s="290" t="s">
        <v>542</v>
      </c>
      <c r="H445" s="212" t="s">
        <v>383</v>
      </c>
      <c r="I445" s="3"/>
    </row>
    <row r="446" spans="1:9" ht="33">
      <c r="A446" s="373"/>
      <c r="B446" s="20" t="s">
        <v>5</v>
      </c>
      <c r="C446" s="21" t="s">
        <v>513</v>
      </c>
      <c r="D446" s="249">
        <f>7/H2</f>
        <v>1.0294117647058825</v>
      </c>
      <c r="E446" s="387"/>
      <c r="F446" s="20" t="s">
        <v>5</v>
      </c>
      <c r="G446" s="21" t="s">
        <v>543</v>
      </c>
      <c r="H446" s="249">
        <f>6.8/H2</f>
        <v>1</v>
      </c>
      <c r="I446" s="3"/>
    </row>
    <row r="447" spans="1:9">
      <c r="A447" s="373"/>
      <c r="B447" s="243" t="s">
        <v>324</v>
      </c>
      <c r="C447" s="54" t="s">
        <v>322</v>
      </c>
      <c r="D447" s="251"/>
      <c r="E447" s="387"/>
      <c r="F447" s="243" t="s">
        <v>324</v>
      </c>
      <c r="G447" s="54" t="s">
        <v>322</v>
      </c>
      <c r="H447" s="251"/>
      <c r="I447" s="3"/>
    </row>
    <row r="448" spans="1:9">
      <c r="A448" s="373"/>
      <c r="B448" s="36" t="s">
        <v>24</v>
      </c>
      <c r="C448" s="175"/>
      <c r="D448" s="253">
        <f>C448*D446</f>
        <v>0</v>
      </c>
      <c r="E448" s="387"/>
      <c r="F448" s="36" t="s">
        <v>24</v>
      </c>
      <c r="G448" s="175"/>
      <c r="H448" s="253">
        <f>G448*H446</f>
        <v>0</v>
      </c>
      <c r="I448" s="3"/>
    </row>
    <row r="449" spans="1:9">
      <c r="A449" s="373"/>
      <c r="B449" s="193" t="s">
        <v>51</v>
      </c>
      <c r="C449" s="138"/>
      <c r="D449" s="253">
        <f>C449*D446</f>
        <v>0</v>
      </c>
      <c r="E449" s="387"/>
      <c r="F449" s="193" t="s">
        <v>51</v>
      </c>
      <c r="G449" s="138"/>
      <c r="H449" s="253">
        <f>G449*H446</f>
        <v>0</v>
      </c>
      <c r="I449" s="3"/>
    </row>
    <row r="450" spans="1:9">
      <c r="A450" s="373"/>
      <c r="B450" s="193" t="s">
        <v>38</v>
      </c>
      <c r="C450" s="195"/>
      <c r="D450" s="253">
        <f>C450*D446</f>
        <v>0</v>
      </c>
      <c r="E450" s="387"/>
      <c r="F450" s="233" t="s">
        <v>38</v>
      </c>
      <c r="G450" s="106"/>
      <c r="H450" s="253">
        <f>G450*H446</f>
        <v>0</v>
      </c>
      <c r="I450" s="3"/>
    </row>
    <row r="451" spans="1:9" ht="16" thickBot="1">
      <c r="A451" s="374"/>
      <c r="B451" s="37" t="s">
        <v>73</v>
      </c>
      <c r="C451" s="40">
        <f>SUM(C448:C450)</f>
        <v>0</v>
      </c>
      <c r="D451" s="252">
        <f>SUM(D448:D450)</f>
        <v>0</v>
      </c>
      <c r="E451" s="388"/>
      <c r="F451" s="37" t="s">
        <v>73</v>
      </c>
      <c r="G451" s="40">
        <f>SUM(G448:G450)</f>
        <v>0</v>
      </c>
      <c r="H451" s="252">
        <f>SUM(H448:H450)</f>
        <v>0</v>
      </c>
      <c r="I451" s="3"/>
    </row>
    <row r="452" spans="1:9" ht="16" thickBot="1">
      <c r="A452" s="381" t="str">
        <f>A3</f>
        <v>Минимальный заказ 300 шт. в ассортименте, но не менее 5 шт. одного цвета</v>
      </c>
      <c r="B452" s="334"/>
      <c r="C452" s="334"/>
      <c r="D452" s="334"/>
      <c r="E452" s="334"/>
      <c r="F452" s="334"/>
      <c r="G452" s="334"/>
      <c r="H452" s="334"/>
      <c r="I452" s="3"/>
    </row>
    <row r="453" spans="1:9">
      <c r="A453" s="383"/>
      <c r="B453" s="16" t="s">
        <v>4</v>
      </c>
      <c r="C453" s="290" t="s">
        <v>283</v>
      </c>
      <c r="D453" s="212" t="s">
        <v>383</v>
      </c>
      <c r="E453" s="386"/>
      <c r="F453" s="16" t="s">
        <v>4</v>
      </c>
      <c r="G453" s="310" t="s">
        <v>296</v>
      </c>
      <c r="H453" s="212" t="s">
        <v>383</v>
      </c>
      <c r="I453" s="3"/>
    </row>
    <row r="454" spans="1:9" ht="33">
      <c r="A454" s="384"/>
      <c r="B454" s="20" t="s">
        <v>5</v>
      </c>
      <c r="C454" s="21" t="s">
        <v>520</v>
      </c>
      <c r="D454" s="249">
        <f>7.38/H2</f>
        <v>1.0852941176470587</v>
      </c>
      <c r="E454" s="387"/>
      <c r="F454" s="20" t="s">
        <v>5</v>
      </c>
      <c r="G454" s="21" t="s">
        <v>521</v>
      </c>
      <c r="H454" s="249">
        <f>7/H2</f>
        <v>1.0294117647058825</v>
      </c>
      <c r="I454" s="3"/>
    </row>
    <row r="455" spans="1:9">
      <c r="A455" s="384"/>
      <c r="B455" s="243" t="s">
        <v>324</v>
      </c>
      <c r="C455" s="54" t="s">
        <v>322</v>
      </c>
      <c r="D455" s="251"/>
      <c r="E455" s="387"/>
      <c r="F455" s="243" t="s">
        <v>324</v>
      </c>
      <c r="G455" s="54" t="s">
        <v>322</v>
      </c>
      <c r="H455" s="251"/>
      <c r="I455" s="3"/>
    </row>
    <row r="456" spans="1:9">
      <c r="A456" s="384"/>
      <c r="B456" s="36" t="s">
        <v>24</v>
      </c>
      <c r="C456" s="175"/>
      <c r="D456" s="253">
        <f>C456*D454</f>
        <v>0</v>
      </c>
      <c r="E456" s="387"/>
      <c r="F456" s="36" t="s">
        <v>24</v>
      </c>
      <c r="G456" s="175"/>
      <c r="H456" s="253">
        <f>G456*H454</f>
        <v>0</v>
      </c>
      <c r="I456" s="3"/>
    </row>
    <row r="457" spans="1:9">
      <c r="A457" s="384"/>
      <c r="B457" s="193" t="s">
        <v>51</v>
      </c>
      <c r="C457" s="138"/>
      <c r="D457" s="253">
        <f>C457*D454</f>
        <v>0</v>
      </c>
      <c r="E457" s="387"/>
      <c r="F457" s="193" t="s">
        <v>51</v>
      </c>
      <c r="G457" s="138"/>
      <c r="H457" s="253">
        <f>G457*H454</f>
        <v>0</v>
      </c>
      <c r="I457" s="3"/>
    </row>
    <row r="458" spans="1:9">
      <c r="A458" s="384"/>
      <c r="B458" s="233" t="s">
        <v>38</v>
      </c>
      <c r="C458" s="106"/>
      <c r="D458" s="253">
        <f>C458*D454</f>
        <v>0</v>
      </c>
      <c r="E458" s="387"/>
      <c r="F458" s="233" t="s">
        <v>38</v>
      </c>
      <c r="G458" s="106"/>
      <c r="H458" s="253">
        <f>G458*H454</f>
        <v>0</v>
      </c>
      <c r="I458" s="3"/>
    </row>
    <row r="459" spans="1:9" ht="16" thickBot="1">
      <c r="A459" s="385"/>
      <c r="B459" s="37" t="s">
        <v>73</v>
      </c>
      <c r="C459" s="40">
        <f>SUM(C457:C458)</f>
        <v>0</v>
      </c>
      <c r="D459" s="252">
        <f>SUM(D456:D458)</f>
        <v>0</v>
      </c>
      <c r="E459" s="388"/>
      <c r="F459" s="37" t="s">
        <v>73</v>
      </c>
      <c r="G459" s="40">
        <f>SUM(G456:G458)</f>
        <v>0</v>
      </c>
      <c r="H459" s="252">
        <f>SUM(H456:H458)</f>
        <v>0</v>
      </c>
      <c r="I459" s="3"/>
    </row>
    <row r="460" spans="1:9" ht="18">
      <c r="A460" s="65" t="s">
        <v>92</v>
      </c>
      <c r="C460" s="66">
        <f>C11+G11+C17+G17+C29+G29+C39+G39+C45+G45+C57+G57+C65+G65+C75+G75+C82+G82+C88+C96+G96+C104+G104+C110+G110+C118+G118+C125+G125+C131+G131+C139+G139+C145+G145+C153+G153+G160+C167+G167+C177+G177+C184+G184+C196+G196+C208+G208+C216+G216+C223+G223+C229+G229+C237+G237+C250+G250+C258+G258+C265+G265+C273+G273+C280+G280+C288+G288+C295+G295+C302+G302+C310+G310+C317+G317+C324+G324+C331+G331+C339+G339+C347+G347+C354+G354+C361+G361+C368+G368+C375+G375+C383+G383+C391+G391+C399+G399+C406+G406+C413+G413+C421+G421+C429+G429+C437+C443+G437+C451+G451+C459+G459</f>
        <v>0</v>
      </c>
      <c r="D460" s="46"/>
      <c r="E460" s="43"/>
      <c r="F460" s="43"/>
      <c r="G460" s="43"/>
      <c r="H460" s="46"/>
      <c r="I460" s="3"/>
    </row>
    <row r="461" spans="1:9" ht="18">
      <c r="A461" s="65" t="s">
        <v>93</v>
      </c>
      <c r="C461" s="67">
        <f>D11+H11+D17+H17+D29+H29+D39+H39+D45+H45+D57+H57+D65+H65+D75+H75+D82+H82+D88+D96+H96+D104+H104+D110+H110+D118+H118+D125+H125+D131+H131+D139+H139+D145+H145++H153+D153+H160+D167+H167+D177+H177+D184+H184+D196+H196+D208+H208+D216+H216+D223+H223+D229+H229+D237+H237+D250+H250+D258+H258+D265+H265+D273+H273+D280+H280+D288+H288+D295+H295+D302+H302+D310+H310+D317+H317+D324+H324+D331+H331+D339+H339+D347+H347+D354+H354+D361+H361+D368+H368+D375+H375+D383+H383+D391+H391+D399+H399+D406+D413+H413+H406+D421+H421+D429+H429+D437+H437+D443+H451+D451+D459+H459</f>
        <v>0</v>
      </c>
      <c r="D461" s="45"/>
      <c r="E461" s="43"/>
      <c r="F461" s="43"/>
      <c r="G461" s="43"/>
      <c r="H461" s="45"/>
      <c r="I461" s="3"/>
    </row>
    <row r="462" spans="1:9">
      <c r="A462" s="43"/>
      <c r="B462" s="43"/>
      <c r="C462" s="43"/>
      <c r="D462" s="42"/>
      <c r="E462" s="43"/>
      <c r="F462" s="43"/>
      <c r="G462" s="43"/>
      <c r="H462" s="42"/>
      <c r="I462" s="3"/>
    </row>
    <row r="463" spans="1:9">
      <c r="A463" s="43"/>
      <c r="B463" s="43"/>
      <c r="C463" s="43"/>
      <c r="D463" s="44"/>
      <c r="E463" s="43"/>
      <c r="F463" s="43"/>
      <c r="G463" s="43"/>
      <c r="H463" s="44"/>
      <c r="I463" s="3"/>
    </row>
    <row r="464" spans="1:9">
      <c r="A464" s="43"/>
      <c r="B464" s="43"/>
      <c r="C464" s="43"/>
      <c r="D464" s="45"/>
      <c r="E464" s="43"/>
      <c r="F464" s="43"/>
      <c r="G464" s="43"/>
      <c r="H464" s="45"/>
      <c r="I464" s="3"/>
    </row>
    <row r="465" spans="1:9">
      <c r="A465" s="43"/>
      <c r="B465" s="43"/>
      <c r="C465" s="43"/>
      <c r="D465" s="46"/>
      <c r="E465" s="43"/>
      <c r="F465" s="43"/>
      <c r="G465" s="43"/>
      <c r="H465" s="46"/>
      <c r="I465" s="3"/>
    </row>
    <row r="466" spans="1:9">
      <c r="A466" s="43"/>
      <c r="B466" s="43"/>
      <c r="C466" s="43"/>
      <c r="D466" s="42"/>
      <c r="E466" s="43"/>
      <c r="F466" s="43"/>
      <c r="G466" s="43"/>
      <c r="H466" s="42"/>
      <c r="I466" s="3"/>
    </row>
    <row r="467" spans="1:9">
      <c r="A467" s="43"/>
      <c r="B467" s="43"/>
      <c r="C467" s="43"/>
      <c r="D467" s="47"/>
      <c r="E467" s="43"/>
      <c r="F467" s="43"/>
      <c r="G467" s="43"/>
      <c r="H467" s="47"/>
      <c r="I467" s="3"/>
    </row>
    <row r="468" spans="1:9">
      <c r="A468" s="43"/>
      <c r="B468" s="43"/>
      <c r="C468" s="43"/>
      <c r="D468" s="46"/>
      <c r="E468" s="43"/>
      <c r="F468" s="43"/>
      <c r="G468" s="43"/>
      <c r="H468" s="46"/>
      <c r="I468" s="3"/>
    </row>
    <row r="469" spans="1:9">
      <c r="A469" s="43"/>
      <c r="B469" s="43"/>
      <c r="C469" s="43"/>
      <c r="D469" s="45"/>
      <c r="E469" s="43"/>
      <c r="F469" s="43"/>
      <c r="G469" s="43"/>
      <c r="H469" s="45"/>
      <c r="I469" s="3"/>
    </row>
    <row r="470" spans="1:9">
      <c r="A470" s="43"/>
      <c r="B470" s="43"/>
      <c r="C470" s="43"/>
      <c r="D470" s="42"/>
      <c r="E470" s="43"/>
      <c r="F470" s="43"/>
      <c r="G470" s="43"/>
      <c r="H470" s="42"/>
      <c r="I470" s="3"/>
    </row>
    <row r="471" spans="1:9">
      <c r="A471" s="43"/>
      <c r="B471" s="43"/>
      <c r="C471" s="43"/>
      <c r="D471" s="44"/>
      <c r="E471" s="43"/>
      <c r="F471" s="43"/>
      <c r="G471" s="43"/>
      <c r="H471" s="44"/>
      <c r="I471" s="3"/>
    </row>
    <row r="472" spans="1:9">
      <c r="A472" s="43"/>
      <c r="B472" s="43"/>
      <c r="C472" s="43"/>
      <c r="D472" s="45"/>
      <c r="E472" s="43"/>
      <c r="F472" s="43"/>
      <c r="G472" s="43"/>
      <c r="H472" s="45"/>
      <c r="I472" s="3"/>
    </row>
    <row r="473" spans="1:9">
      <c r="A473" s="43"/>
      <c r="B473" s="43"/>
      <c r="C473" s="43"/>
      <c r="D473" s="46"/>
      <c r="E473" s="43"/>
      <c r="F473" s="43"/>
      <c r="G473" s="43"/>
      <c r="H473" s="46"/>
      <c r="I473" s="3"/>
    </row>
    <row r="474" spans="1:9">
      <c r="A474" s="43"/>
      <c r="B474" s="43"/>
      <c r="C474" s="43"/>
      <c r="D474" s="42"/>
      <c r="E474" s="43"/>
      <c r="F474" s="43"/>
      <c r="G474" s="43"/>
      <c r="H474" s="42"/>
      <c r="I474" s="3"/>
    </row>
    <row r="475" spans="1:9">
      <c r="A475" s="28"/>
      <c r="B475" s="28"/>
      <c r="C475" s="28"/>
      <c r="D475" s="48"/>
      <c r="E475" s="28"/>
      <c r="F475" s="28"/>
      <c r="G475" s="28"/>
      <c r="H475" s="48"/>
      <c r="I475" s="3"/>
    </row>
    <row r="476" spans="1:9">
      <c r="A476" s="28"/>
      <c r="B476" s="28"/>
      <c r="C476" s="28"/>
      <c r="D476" s="49"/>
      <c r="E476" s="28"/>
      <c r="F476" s="28"/>
      <c r="G476" s="28"/>
      <c r="H476" s="49"/>
      <c r="I476" s="3"/>
    </row>
    <row r="477" spans="1:9">
      <c r="A477" s="28"/>
      <c r="B477" s="28"/>
      <c r="C477" s="28"/>
      <c r="D477" s="50"/>
      <c r="E477" s="28"/>
      <c r="F477" s="28"/>
      <c r="G477" s="28"/>
      <c r="H477" s="50"/>
      <c r="I477" s="3"/>
    </row>
    <row r="478" spans="1:9">
      <c r="A478" s="28"/>
      <c r="B478" s="28"/>
      <c r="C478" s="28"/>
      <c r="D478" s="51"/>
      <c r="E478" s="28"/>
      <c r="F478" s="28"/>
      <c r="G478" s="28"/>
      <c r="H478" s="51"/>
      <c r="I478" s="3"/>
    </row>
    <row r="479" spans="1:9">
      <c r="A479" s="28"/>
      <c r="B479" s="28"/>
      <c r="C479" s="28"/>
      <c r="D479" s="52"/>
      <c r="E479" s="28"/>
      <c r="F479" s="28"/>
      <c r="G479" s="28"/>
      <c r="H479" s="52"/>
      <c r="I479" s="3"/>
    </row>
    <row r="480" spans="1:9">
      <c r="A480" s="28"/>
      <c r="B480" s="28"/>
      <c r="C480" s="28"/>
      <c r="D480" s="52"/>
      <c r="E480" s="28"/>
      <c r="F480" s="28"/>
      <c r="G480" s="28"/>
      <c r="H480" s="52"/>
      <c r="I480" s="3"/>
    </row>
    <row r="481" spans="1:9">
      <c r="A481" s="28"/>
      <c r="B481" s="28"/>
      <c r="C481" s="28"/>
      <c r="D481" s="52"/>
      <c r="E481" s="28"/>
      <c r="F481" s="28"/>
      <c r="G481" s="28"/>
      <c r="H481" s="52"/>
      <c r="I481" s="3"/>
    </row>
    <row r="482" spans="1:9">
      <c r="A482" s="28"/>
      <c r="B482" s="28"/>
      <c r="C482" s="28"/>
      <c r="D482" s="52"/>
      <c r="E482" s="28"/>
      <c r="F482" s="28"/>
      <c r="G482" s="28"/>
      <c r="H482" s="52"/>
      <c r="I482" s="3"/>
    </row>
    <row r="483" spans="1:9">
      <c r="A483" s="28"/>
      <c r="B483" s="28"/>
      <c r="C483" s="28"/>
      <c r="D483" s="52"/>
      <c r="E483" s="28"/>
      <c r="F483" s="28"/>
      <c r="G483" s="28"/>
      <c r="H483" s="52"/>
      <c r="I483" s="3"/>
    </row>
    <row r="484" spans="1:9">
      <c r="A484" s="28"/>
      <c r="B484" s="28"/>
      <c r="C484" s="28"/>
      <c r="D484" s="52"/>
      <c r="E484" s="28"/>
      <c r="F484" s="28"/>
      <c r="G484" s="28"/>
      <c r="H484" s="52"/>
      <c r="I484" s="3"/>
    </row>
    <row r="485" spans="1:9">
      <c r="A485" s="28"/>
      <c r="B485" s="28"/>
      <c r="C485" s="28"/>
      <c r="D485" s="52"/>
      <c r="E485" s="28"/>
      <c r="F485" s="28"/>
      <c r="G485" s="28"/>
      <c r="H485" s="52"/>
      <c r="I485" s="3"/>
    </row>
    <row r="486" spans="1:9">
      <c r="A486" s="28"/>
      <c r="B486" s="28"/>
      <c r="C486" s="28"/>
      <c r="D486" s="52"/>
      <c r="E486" s="28"/>
      <c r="F486" s="28"/>
      <c r="G486" s="28"/>
      <c r="H486" s="52"/>
      <c r="I486" s="3"/>
    </row>
    <row r="487" spans="1:9">
      <c r="A487" s="28"/>
      <c r="B487" s="28"/>
      <c r="C487" s="28"/>
      <c r="D487" s="52"/>
      <c r="E487" s="28"/>
      <c r="F487" s="28"/>
      <c r="G487" s="28"/>
      <c r="H487" s="52"/>
      <c r="I487" s="3"/>
    </row>
    <row r="488" spans="1:9">
      <c r="A488" s="28"/>
      <c r="B488" s="28"/>
      <c r="C488" s="28"/>
      <c r="D488" s="52"/>
      <c r="E488" s="28"/>
      <c r="F488" s="28"/>
      <c r="G488" s="28"/>
      <c r="H488" s="52"/>
      <c r="I488" s="3"/>
    </row>
    <row r="489" spans="1:9">
      <c r="A489" s="28"/>
      <c r="B489" s="28"/>
      <c r="C489" s="28"/>
      <c r="D489" s="53"/>
      <c r="E489" s="28"/>
      <c r="F489" s="28"/>
      <c r="G489" s="28"/>
      <c r="H489" s="53"/>
      <c r="I489" s="3"/>
    </row>
    <row r="490" spans="1:9">
      <c r="A490" s="28"/>
      <c r="B490" s="28"/>
      <c r="C490" s="28"/>
      <c r="D490" s="53"/>
      <c r="E490" s="28"/>
      <c r="F490" s="28"/>
      <c r="G490" s="28"/>
      <c r="H490" s="53"/>
      <c r="I490" s="3"/>
    </row>
    <row r="491" spans="1:9">
      <c r="A491" s="28"/>
      <c r="B491" s="28"/>
      <c r="C491" s="28"/>
      <c r="D491" s="53"/>
      <c r="E491" s="28"/>
      <c r="F491" s="28"/>
      <c r="G491" s="28"/>
      <c r="H491" s="53"/>
      <c r="I491" s="3"/>
    </row>
    <row r="492" spans="1:9">
      <c r="A492" s="28"/>
      <c r="B492" s="28"/>
      <c r="C492" s="28"/>
      <c r="D492" s="53"/>
      <c r="E492" s="28"/>
      <c r="F492" s="28"/>
      <c r="G492" s="28"/>
      <c r="H492" s="53"/>
      <c r="I492" s="3"/>
    </row>
    <row r="493" spans="1:9">
      <c r="A493" s="28"/>
      <c r="B493" s="28"/>
      <c r="C493" s="28"/>
      <c r="D493" s="53"/>
      <c r="E493" s="28"/>
      <c r="F493" s="28"/>
      <c r="G493" s="28"/>
      <c r="H493" s="53"/>
      <c r="I493" s="3"/>
    </row>
    <row r="494" spans="1:9">
      <c r="A494" s="28"/>
      <c r="B494" s="28"/>
      <c r="C494" s="28"/>
      <c r="D494" s="53"/>
      <c r="E494" s="28"/>
      <c r="F494" s="28"/>
      <c r="G494" s="28"/>
      <c r="H494" s="53"/>
      <c r="I494" s="3"/>
    </row>
    <row r="495" spans="1:9">
      <c r="A495" s="28"/>
      <c r="B495" s="28"/>
      <c r="C495" s="28"/>
      <c r="D495" s="53"/>
      <c r="E495" s="28"/>
      <c r="F495" s="28"/>
      <c r="G495" s="28"/>
      <c r="H495" s="53"/>
      <c r="I495" s="3"/>
    </row>
    <row r="496" spans="1:9">
      <c r="A496" s="28"/>
      <c r="B496" s="28"/>
      <c r="C496" s="28"/>
      <c r="D496" s="53"/>
      <c r="E496" s="28"/>
      <c r="F496" s="28"/>
      <c r="G496" s="28"/>
      <c r="H496" s="53"/>
      <c r="I496" s="3"/>
    </row>
    <row r="497" spans="1:9">
      <c r="A497" s="28"/>
      <c r="B497" s="28"/>
      <c r="C497" s="28"/>
      <c r="D497" s="53"/>
      <c r="E497" s="28"/>
      <c r="F497" s="28"/>
      <c r="G497" s="28"/>
      <c r="H497" s="53"/>
      <c r="I497" s="3"/>
    </row>
    <row r="498" spans="1:9">
      <c r="A498" s="28"/>
      <c r="B498" s="28"/>
      <c r="C498" s="28"/>
      <c r="D498" s="53"/>
      <c r="E498" s="28"/>
      <c r="F498" s="28"/>
      <c r="G498" s="28"/>
      <c r="H498" s="53"/>
      <c r="I498" s="3"/>
    </row>
    <row r="499" spans="1:9">
      <c r="A499" s="28"/>
      <c r="B499" s="28"/>
      <c r="C499" s="28"/>
      <c r="D499" s="53"/>
      <c r="E499" s="28"/>
      <c r="F499" s="28"/>
      <c r="G499" s="28"/>
      <c r="H499" s="53"/>
      <c r="I499" s="3"/>
    </row>
    <row r="500" spans="1:9">
      <c r="A500" s="28"/>
      <c r="B500" s="28"/>
      <c r="C500" s="28"/>
      <c r="D500" s="53"/>
      <c r="E500" s="28"/>
      <c r="F500" s="28"/>
      <c r="G500" s="28"/>
      <c r="H500" s="53"/>
      <c r="I500" s="3"/>
    </row>
    <row r="501" spans="1:9">
      <c r="A501" s="28"/>
      <c r="B501" s="28"/>
      <c r="C501" s="28"/>
      <c r="D501" s="53"/>
      <c r="E501" s="28"/>
      <c r="F501" s="28"/>
      <c r="G501" s="28"/>
      <c r="H501" s="53"/>
      <c r="I501" s="3"/>
    </row>
    <row r="502" spans="1:9">
      <c r="A502" s="28"/>
      <c r="B502" s="28"/>
      <c r="C502" s="28"/>
      <c r="D502" s="53"/>
      <c r="E502" s="28"/>
      <c r="F502" s="28"/>
      <c r="G502" s="28"/>
      <c r="H502" s="53"/>
      <c r="I502" s="3"/>
    </row>
    <row r="503" spans="1:9">
      <c r="A503" s="28"/>
      <c r="B503" s="28"/>
      <c r="C503" s="28"/>
      <c r="D503" s="53"/>
      <c r="E503" s="28"/>
      <c r="F503" s="28"/>
      <c r="G503" s="28"/>
      <c r="H503" s="53"/>
      <c r="I503" s="3"/>
    </row>
    <row r="504" spans="1:9">
      <c r="A504" s="28"/>
      <c r="B504" s="28"/>
      <c r="C504" s="28"/>
      <c r="D504" s="53"/>
      <c r="E504" s="28"/>
      <c r="F504" s="28"/>
      <c r="G504" s="28"/>
      <c r="H504" s="53"/>
      <c r="I504" s="3"/>
    </row>
    <row r="505" spans="1:9">
      <c r="A505" s="28"/>
      <c r="B505" s="28"/>
      <c r="C505" s="28"/>
      <c r="D505" s="53"/>
      <c r="E505" s="28"/>
      <c r="F505" s="28"/>
      <c r="G505" s="28"/>
      <c r="H505" s="53"/>
      <c r="I505" s="3"/>
    </row>
    <row r="506" spans="1:9">
      <c r="A506" s="28"/>
      <c r="B506" s="28"/>
      <c r="C506" s="28"/>
      <c r="D506" s="53"/>
      <c r="E506" s="28"/>
      <c r="F506" s="28"/>
      <c r="G506" s="28"/>
      <c r="H506" s="53"/>
      <c r="I506" s="3"/>
    </row>
    <row r="507" spans="1:9">
      <c r="A507" s="28"/>
      <c r="B507" s="28"/>
      <c r="C507" s="28"/>
      <c r="D507" s="53"/>
      <c r="E507" s="28"/>
      <c r="F507" s="28"/>
      <c r="G507" s="28"/>
      <c r="H507" s="53"/>
      <c r="I507" s="3"/>
    </row>
    <row r="508" spans="1:9">
      <c r="A508" s="28"/>
      <c r="B508" s="28"/>
      <c r="C508" s="28"/>
      <c r="D508" s="53"/>
      <c r="E508" s="28"/>
      <c r="F508" s="28"/>
      <c r="G508" s="28"/>
      <c r="H508" s="53"/>
      <c r="I508" s="3"/>
    </row>
    <row r="509" spans="1:9">
      <c r="A509" s="28"/>
      <c r="B509" s="28"/>
      <c r="C509" s="28"/>
      <c r="D509" s="53"/>
      <c r="E509" s="28"/>
      <c r="F509" s="28"/>
      <c r="G509" s="28"/>
      <c r="H509" s="53"/>
      <c r="I509" s="3"/>
    </row>
    <row r="510" spans="1:9">
      <c r="A510" s="28"/>
      <c r="B510" s="28"/>
      <c r="C510" s="28"/>
      <c r="D510" s="53"/>
      <c r="E510" s="28"/>
      <c r="F510" s="28"/>
      <c r="G510" s="28"/>
      <c r="H510" s="53"/>
      <c r="I510" s="3"/>
    </row>
    <row r="511" spans="1:9">
      <c r="A511" s="28"/>
      <c r="B511" s="28"/>
      <c r="C511" s="28"/>
      <c r="D511" s="53"/>
      <c r="E511" s="28"/>
      <c r="F511" s="28"/>
      <c r="G511" s="28"/>
      <c r="H511" s="53"/>
      <c r="I511" s="3"/>
    </row>
    <row r="512" spans="1:9">
      <c r="A512" s="28"/>
      <c r="B512" s="28"/>
      <c r="C512" s="28"/>
      <c r="D512" s="53"/>
      <c r="E512" s="28"/>
      <c r="F512" s="28"/>
      <c r="G512" s="28"/>
      <c r="H512" s="53"/>
      <c r="I512" s="3"/>
    </row>
    <row r="513" spans="1:9">
      <c r="A513" s="28"/>
      <c r="B513" s="28"/>
      <c r="C513" s="28"/>
      <c r="D513" s="53"/>
      <c r="E513" s="28"/>
      <c r="F513" s="28"/>
      <c r="G513" s="28"/>
      <c r="H513" s="53"/>
      <c r="I513" s="3"/>
    </row>
    <row r="514" spans="1:9">
      <c r="A514" s="28"/>
      <c r="B514" s="28"/>
      <c r="C514" s="28"/>
      <c r="D514" s="53"/>
      <c r="E514" s="28"/>
      <c r="F514" s="28"/>
      <c r="G514" s="28"/>
      <c r="H514" s="53"/>
      <c r="I514" s="3"/>
    </row>
    <row r="515" spans="1:9">
      <c r="A515" s="28"/>
      <c r="B515" s="28"/>
      <c r="C515" s="28"/>
      <c r="D515" s="53"/>
      <c r="E515" s="28"/>
      <c r="F515" s="28"/>
      <c r="G515" s="28"/>
      <c r="H515" s="53"/>
      <c r="I515" s="3"/>
    </row>
    <row r="516" spans="1:9">
      <c r="A516" s="28"/>
      <c r="B516" s="28"/>
      <c r="C516" s="28"/>
      <c r="D516" s="53"/>
      <c r="E516" s="28"/>
      <c r="F516" s="28"/>
      <c r="G516" s="28"/>
      <c r="H516" s="53"/>
      <c r="I516" s="3"/>
    </row>
    <row r="517" spans="1:9">
      <c r="A517" s="28"/>
      <c r="B517" s="28"/>
      <c r="C517" s="28"/>
      <c r="D517" s="53"/>
      <c r="E517" s="28"/>
      <c r="F517" s="28"/>
      <c r="G517" s="28"/>
      <c r="H517" s="53"/>
      <c r="I517" s="3"/>
    </row>
    <row r="518" spans="1:9">
      <c r="A518" s="28"/>
      <c r="B518" s="28"/>
      <c r="C518" s="28"/>
      <c r="D518" s="53"/>
      <c r="E518" s="28"/>
      <c r="F518" s="28"/>
      <c r="G518" s="28"/>
      <c r="H518" s="53"/>
      <c r="I518" s="3"/>
    </row>
    <row r="519" spans="1:9">
      <c r="A519" s="28"/>
      <c r="B519" s="28"/>
      <c r="C519" s="28"/>
      <c r="D519" s="53"/>
      <c r="E519" s="28"/>
      <c r="F519" s="28"/>
      <c r="G519" s="28"/>
      <c r="H519" s="53"/>
      <c r="I519" s="3"/>
    </row>
    <row r="520" spans="1:9">
      <c r="A520" s="28"/>
      <c r="B520" s="28"/>
      <c r="C520" s="28"/>
      <c r="D520" s="53"/>
      <c r="E520" s="28"/>
      <c r="F520" s="28"/>
      <c r="G520" s="28"/>
      <c r="H520" s="53"/>
      <c r="I520" s="3"/>
    </row>
    <row r="521" spans="1:9">
      <c r="A521" s="28"/>
      <c r="B521" s="28"/>
      <c r="C521" s="28"/>
      <c r="D521" s="53"/>
      <c r="E521" s="28"/>
      <c r="F521" s="28"/>
      <c r="G521" s="28"/>
      <c r="H521" s="53"/>
      <c r="I521" s="3"/>
    </row>
    <row r="522" spans="1:9">
      <c r="A522" s="28"/>
      <c r="B522" s="28"/>
      <c r="C522" s="28"/>
      <c r="D522" s="53"/>
      <c r="E522" s="28"/>
      <c r="F522" s="28"/>
      <c r="G522" s="28"/>
      <c r="H522" s="53"/>
      <c r="I522" s="3"/>
    </row>
    <row r="523" spans="1:9">
      <c r="A523" s="28"/>
      <c r="B523" s="28"/>
      <c r="C523" s="28"/>
      <c r="D523" s="53"/>
      <c r="E523" s="28"/>
      <c r="F523" s="28"/>
      <c r="G523" s="28"/>
      <c r="H523" s="53"/>
      <c r="I523" s="3"/>
    </row>
    <row r="524" spans="1:9">
      <c r="A524" s="28"/>
      <c r="B524" s="28"/>
      <c r="C524" s="28"/>
      <c r="D524" s="53"/>
      <c r="E524" s="28"/>
      <c r="F524" s="28"/>
      <c r="G524" s="28"/>
      <c r="H524" s="53"/>
      <c r="I524" s="3"/>
    </row>
    <row r="525" spans="1:9">
      <c r="A525" s="28"/>
      <c r="B525" s="28"/>
      <c r="C525" s="28"/>
      <c r="D525" s="53"/>
      <c r="E525" s="28"/>
      <c r="F525" s="28"/>
      <c r="G525" s="28"/>
      <c r="H525" s="53"/>
      <c r="I525" s="3"/>
    </row>
    <row r="526" spans="1:9">
      <c r="A526" s="28"/>
      <c r="B526" s="28"/>
      <c r="C526" s="28"/>
      <c r="D526" s="53"/>
      <c r="E526" s="28"/>
      <c r="F526" s="28"/>
      <c r="G526" s="28"/>
      <c r="H526" s="53"/>
      <c r="I526" s="3"/>
    </row>
    <row r="527" spans="1:9">
      <c r="A527" s="28"/>
      <c r="B527" s="28"/>
      <c r="C527" s="28"/>
      <c r="D527" s="53"/>
      <c r="E527" s="28"/>
      <c r="F527" s="28"/>
      <c r="G527" s="28"/>
      <c r="H527" s="53"/>
      <c r="I527" s="3"/>
    </row>
    <row r="528" spans="1:9">
      <c r="A528" s="28"/>
      <c r="B528" s="28"/>
      <c r="C528" s="28"/>
      <c r="D528" s="53"/>
      <c r="E528" s="28"/>
      <c r="F528" s="28"/>
      <c r="G528" s="28"/>
      <c r="H528" s="53"/>
      <c r="I528" s="3"/>
    </row>
    <row r="529" spans="1:9">
      <c r="A529" s="28"/>
      <c r="B529" s="28"/>
      <c r="C529" s="28"/>
      <c r="D529" s="53"/>
      <c r="E529" s="28"/>
      <c r="F529" s="28"/>
      <c r="G529" s="28"/>
      <c r="H529" s="53"/>
      <c r="I529" s="3"/>
    </row>
    <row r="530" spans="1:9">
      <c r="A530" s="28"/>
      <c r="B530" s="28"/>
      <c r="C530" s="28"/>
      <c r="D530" s="53"/>
      <c r="E530" s="28"/>
      <c r="F530" s="28"/>
      <c r="G530" s="28"/>
      <c r="H530" s="53"/>
      <c r="I530" s="3"/>
    </row>
    <row r="531" spans="1:9">
      <c r="A531" s="28"/>
      <c r="B531" s="28"/>
      <c r="C531" s="28"/>
      <c r="D531" s="53"/>
      <c r="E531" s="28"/>
      <c r="F531" s="28"/>
      <c r="G531" s="28"/>
      <c r="H531" s="53"/>
      <c r="I531" s="3"/>
    </row>
    <row r="532" spans="1:9">
      <c r="A532" s="28"/>
      <c r="B532" s="28"/>
      <c r="C532" s="28"/>
      <c r="D532" s="53"/>
      <c r="E532" s="28"/>
      <c r="F532" s="28"/>
      <c r="G532" s="28"/>
      <c r="H532" s="53"/>
      <c r="I532" s="3"/>
    </row>
    <row r="533" spans="1:9">
      <c r="A533" s="28"/>
      <c r="B533" s="28"/>
      <c r="C533" s="28"/>
      <c r="D533" s="53"/>
      <c r="E533" s="28"/>
      <c r="F533" s="28"/>
      <c r="G533" s="28"/>
      <c r="H533" s="53"/>
      <c r="I533" s="3"/>
    </row>
    <row r="534" spans="1:9">
      <c r="A534" s="28"/>
      <c r="B534" s="28"/>
      <c r="C534" s="28"/>
      <c r="D534" s="53"/>
      <c r="E534" s="28"/>
      <c r="F534" s="28"/>
      <c r="G534" s="28"/>
      <c r="H534" s="53"/>
      <c r="I534" s="3"/>
    </row>
    <row r="535" spans="1:9">
      <c r="A535" s="28"/>
      <c r="B535" s="28"/>
      <c r="C535" s="28"/>
      <c r="D535" s="53"/>
      <c r="E535" s="28"/>
      <c r="F535" s="28"/>
      <c r="G535" s="28"/>
      <c r="H535" s="53"/>
      <c r="I535" s="3"/>
    </row>
    <row r="536" spans="1:9">
      <c r="A536" s="28"/>
      <c r="B536" s="28"/>
      <c r="C536" s="28"/>
      <c r="D536" s="53"/>
      <c r="E536" s="28"/>
      <c r="F536" s="28"/>
      <c r="G536" s="28"/>
      <c r="H536" s="53"/>
      <c r="I536" s="3"/>
    </row>
    <row r="537" spans="1:9">
      <c r="A537" s="28"/>
      <c r="B537" s="28"/>
      <c r="C537" s="28"/>
      <c r="D537" s="53"/>
      <c r="E537" s="28"/>
      <c r="F537" s="28"/>
      <c r="G537" s="28"/>
      <c r="H537" s="53"/>
      <c r="I537" s="3"/>
    </row>
    <row r="538" spans="1:9">
      <c r="A538" s="28"/>
      <c r="B538" s="28"/>
      <c r="C538" s="28"/>
      <c r="D538" s="53"/>
      <c r="E538" s="28"/>
      <c r="F538" s="28"/>
      <c r="G538" s="28"/>
      <c r="H538" s="53"/>
      <c r="I538" s="3"/>
    </row>
    <row r="539" spans="1:9">
      <c r="A539" s="28"/>
      <c r="B539" s="28"/>
      <c r="C539" s="28"/>
      <c r="D539" s="53"/>
      <c r="E539" s="28"/>
      <c r="F539" s="28"/>
      <c r="G539" s="28"/>
      <c r="H539" s="53"/>
      <c r="I539" s="3"/>
    </row>
    <row r="540" spans="1:9">
      <c r="A540" s="28"/>
      <c r="B540" s="28"/>
      <c r="C540" s="28"/>
      <c r="D540" s="53"/>
      <c r="E540" s="28"/>
      <c r="F540" s="28"/>
      <c r="G540" s="28"/>
      <c r="H540" s="53"/>
      <c r="I540" s="3"/>
    </row>
    <row r="541" spans="1:9">
      <c r="A541" s="28"/>
      <c r="B541" s="28"/>
      <c r="C541" s="28"/>
      <c r="D541" s="53"/>
      <c r="E541" s="28"/>
      <c r="F541" s="28"/>
      <c r="G541" s="28"/>
      <c r="H541" s="53"/>
      <c r="I541" s="3"/>
    </row>
    <row r="542" spans="1:9">
      <c r="A542" s="28"/>
      <c r="B542" s="28"/>
      <c r="C542" s="28"/>
      <c r="D542" s="53"/>
      <c r="E542" s="28"/>
      <c r="F542" s="28"/>
      <c r="G542" s="28"/>
      <c r="H542" s="53"/>
      <c r="I542" s="3"/>
    </row>
    <row r="543" spans="1:9">
      <c r="A543" s="28"/>
      <c r="B543" s="28"/>
      <c r="C543" s="28"/>
      <c r="D543" s="53"/>
      <c r="E543" s="28"/>
      <c r="F543" s="28"/>
      <c r="G543" s="28"/>
      <c r="H543" s="53"/>
      <c r="I543" s="3"/>
    </row>
    <row r="544" spans="1:9">
      <c r="A544" s="28"/>
      <c r="B544" s="28"/>
      <c r="C544" s="28"/>
      <c r="D544" s="53"/>
      <c r="E544" s="28"/>
      <c r="F544" s="28"/>
      <c r="G544" s="28"/>
      <c r="H544" s="53"/>
      <c r="I544" s="3"/>
    </row>
    <row r="545" spans="1:9">
      <c r="A545" s="28"/>
      <c r="B545" s="28"/>
      <c r="C545" s="28"/>
      <c r="D545" s="53"/>
      <c r="E545" s="28"/>
      <c r="F545" s="28"/>
      <c r="G545" s="28"/>
      <c r="H545" s="53"/>
      <c r="I545" s="3"/>
    </row>
    <row r="546" spans="1:9">
      <c r="A546" s="28"/>
      <c r="B546" s="28"/>
      <c r="C546" s="28"/>
      <c r="D546" s="53"/>
      <c r="E546" s="28"/>
      <c r="F546" s="28"/>
      <c r="G546" s="28"/>
      <c r="H546" s="53"/>
      <c r="I546" s="3"/>
    </row>
    <row r="547" spans="1:9">
      <c r="A547" s="28"/>
      <c r="B547" s="28"/>
      <c r="C547" s="28"/>
      <c r="D547" s="53"/>
      <c r="E547" s="28"/>
      <c r="F547" s="28"/>
      <c r="G547" s="28"/>
      <c r="H547" s="53"/>
      <c r="I547" s="3"/>
    </row>
    <row r="548" spans="1:9">
      <c r="A548" s="28"/>
      <c r="B548" s="28"/>
      <c r="C548" s="28"/>
      <c r="D548" s="53"/>
      <c r="E548" s="28"/>
      <c r="F548" s="28"/>
      <c r="G548" s="28"/>
      <c r="H548" s="53"/>
      <c r="I548" s="3"/>
    </row>
    <row r="549" spans="1:9">
      <c r="A549" s="28"/>
      <c r="B549" s="28"/>
      <c r="C549" s="28"/>
      <c r="D549" s="53"/>
      <c r="E549" s="28"/>
      <c r="F549" s="28"/>
      <c r="G549" s="28"/>
      <c r="H549" s="53"/>
      <c r="I549" s="3"/>
    </row>
    <row r="550" spans="1:9">
      <c r="A550" s="28"/>
      <c r="B550" s="28"/>
      <c r="C550" s="28"/>
      <c r="D550" s="53"/>
      <c r="E550" s="28"/>
      <c r="F550" s="28"/>
      <c r="G550" s="28"/>
      <c r="H550" s="53"/>
      <c r="I550" s="3"/>
    </row>
    <row r="551" spans="1:9">
      <c r="A551" s="28"/>
      <c r="B551" s="28"/>
      <c r="C551" s="28"/>
      <c r="D551" s="53"/>
      <c r="E551" s="28"/>
      <c r="F551" s="28"/>
      <c r="G551" s="28"/>
      <c r="H551" s="53"/>
      <c r="I551" s="3"/>
    </row>
    <row r="552" spans="1:9">
      <c r="A552" s="28"/>
      <c r="B552" s="28"/>
      <c r="C552" s="28"/>
      <c r="D552" s="53"/>
      <c r="E552" s="28"/>
      <c r="F552" s="28"/>
      <c r="G552" s="28"/>
      <c r="H552" s="53"/>
      <c r="I552" s="3"/>
    </row>
    <row r="553" spans="1:9">
      <c r="A553" s="28"/>
      <c r="B553" s="28"/>
      <c r="C553" s="28"/>
      <c r="D553" s="53"/>
      <c r="E553" s="28"/>
      <c r="F553" s="28"/>
      <c r="G553" s="28"/>
      <c r="H553" s="53"/>
      <c r="I553" s="3"/>
    </row>
    <row r="554" spans="1:9">
      <c r="A554" s="28"/>
      <c r="B554" s="28"/>
      <c r="C554" s="28"/>
      <c r="D554" s="53"/>
      <c r="E554" s="28"/>
      <c r="F554" s="28"/>
      <c r="G554" s="28"/>
      <c r="H554" s="53"/>
      <c r="I554" s="3"/>
    </row>
    <row r="555" spans="1:9">
      <c r="A555" s="28"/>
      <c r="B555" s="28"/>
      <c r="C555" s="28"/>
      <c r="D555" s="53"/>
      <c r="E555" s="28"/>
      <c r="F555" s="28"/>
      <c r="G555" s="28"/>
      <c r="H555" s="53"/>
      <c r="I555" s="3"/>
    </row>
    <row r="556" spans="1:9">
      <c r="A556" s="28"/>
      <c r="B556" s="28"/>
      <c r="C556" s="28"/>
      <c r="D556" s="53"/>
      <c r="E556" s="28"/>
      <c r="F556" s="28"/>
      <c r="G556" s="28"/>
      <c r="H556" s="53"/>
      <c r="I556" s="3"/>
    </row>
    <row r="557" spans="1:9">
      <c r="A557" s="28"/>
      <c r="B557" s="28"/>
      <c r="C557" s="28"/>
      <c r="D557" s="53"/>
      <c r="E557" s="28"/>
      <c r="F557" s="28"/>
      <c r="G557" s="28"/>
      <c r="H557" s="53"/>
      <c r="I557" s="3"/>
    </row>
    <row r="558" spans="1:9">
      <c r="A558" s="28"/>
      <c r="B558" s="28"/>
      <c r="C558" s="28"/>
      <c r="D558" s="53"/>
      <c r="E558" s="28"/>
      <c r="F558" s="28"/>
      <c r="G558" s="28"/>
      <c r="H558" s="53"/>
      <c r="I558" s="3"/>
    </row>
    <row r="559" spans="1:9">
      <c r="A559" s="28"/>
      <c r="B559" s="28"/>
      <c r="C559" s="28"/>
      <c r="D559" s="53"/>
      <c r="E559" s="28"/>
      <c r="F559" s="28"/>
      <c r="G559" s="28"/>
      <c r="H559" s="53"/>
      <c r="I559" s="3"/>
    </row>
    <row r="560" spans="1:9">
      <c r="A560" s="28"/>
      <c r="B560" s="28"/>
      <c r="C560" s="28"/>
      <c r="D560" s="53"/>
      <c r="E560" s="28"/>
      <c r="F560" s="28"/>
      <c r="G560" s="28"/>
      <c r="H560" s="53"/>
      <c r="I560" s="3"/>
    </row>
    <row r="561" spans="1:9">
      <c r="A561" s="28"/>
      <c r="B561" s="28"/>
      <c r="C561" s="28"/>
      <c r="D561" s="53"/>
      <c r="E561" s="28"/>
      <c r="F561" s="28"/>
      <c r="G561" s="28"/>
      <c r="H561" s="53"/>
      <c r="I561" s="3"/>
    </row>
    <row r="562" spans="1:9">
      <c r="A562" s="28"/>
      <c r="B562" s="28"/>
      <c r="C562" s="28"/>
      <c r="D562" s="53"/>
      <c r="E562" s="28"/>
      <c r="F562" s="28"/>
      <c r="G562" s="28"/>
      <c r="H562" s="53"/>
      <c r="I562" s="3"/>
    </row>
    <row r="563" spans="1:9">
      <c r="A563" s="28"/>
      <c r="B563" s="28"/>
      <c r="C563" s="28"/>
      <c r="D563" s="53"/>
      <c r="E563" s="28"/>
      <c r="F563" s="28"/>
      <c r="G563" s="28"/>
      <c r="H563" s="53"/>
      <c r="I563" s="3"/>
    </row>
    <row r="564" spans="1:9">
      <c r="A564" s="28"/>
      <c r="B564" s="28"/>
      <c r="C564" s="28"/>
      <c r="D564" s="53"/>
      <c r="E564" s="28"/>
      <c r="F564" s="28"/>
      <c r="G564" s="28"/>
      <c r="H564" s="53"/>
      <c r="I564" s="3"/>
    </row>
    <row r="565" spans="1:9">
      <c r="A565" s="28"/>
      <c r="B565" s="28"/>
      <c r="C565" s="28"/>
      <c r="D565" s="53"/>
      <c r="E565" s="28"/>
      <c r="F565" s="28"/>
      <c r="G565" s="28"/>
      <c r="H565" s="53"/>
      <c r="I565" s="3"/>
    </row>
    <row r="566" spans="1:9">
      <c r="A566" s="28"/>
      <c r="B566" s="28"/>
      <c r="C566" s="28"/>
      <c r="D566" s="53"/>
      <c r="E566" s="28"/>
      <c r="F566" s="28"/>
      <c r="G566" s="28"/>
      <c r="H566" s="53"/>
      <c r="I566" s="3"/>
    </row>
    <row r="567" spans="1:9">
      <c r="A567" s="28"/>
      <c r="B567" s="28"/>
      <c r="C567" s="28"/>
      <c r="D567" s="53"/>
      <c r="E567" s="28"/>
      <c r="F567" s="28"/>
      <c r="G567" s="28"/>
      <c r="H567" s="53"/>
      <c r="I567" s="3"/>
    </row>
    <row r="568" spans="1:9">
      <c r="A568" s="28"/>
      <c r="B568" s="28"/>
      <c r="C568" s="28"/>
      <c r="D568" s="53"/>
      <c r="E568" s="28"/>
      <c r="F568" s="28"/>
      <c r="G568" s="28"/>
      <c r="H568" s="53"/>
      <c r="I568" s="3"/>
    </row>
    <row r="569" spans="1:9">
      <c r="A569" s="28"/>
      <c r="B569" s="28"/>
      <c r="C569" s="28"/>
      <c r="D569" s="53"/>
      <c r="E569" s="28"/>
      <c r="F569" s="28"/>
      <c r="G569" s="28"/>
      <c r="H569" s="53"/>
      <c r="I569" s="3"/>
    </row>
    <row r="570" spans="1:9">
      <c r="A570" s="28"/>
      <c r="B570" s="28"/>
      <c r="C570" s="28"/>
      <c r="D570" s="53"/>
      <c r="E570" s="28"/>
      <c r="F570" s="28"/>
      <c r="G570" s="28"/>
      <c r="H570" s="53"/>
      <c r="I570" s="3"/>
    </row>
    <row r="571" spans="1:9">
      <c r="A571" s="28"/>
      <c r="B571" s="28"/>
      <c r="C571" s="28"/>
      <c r="D571" s="53"/>
      <c r="E571" s="28"/>
      <c r="F571" s="28"/>
      <c r="G571" s="28"/>
      <c r="H571" s="53"/>
      <c r="I571" s="3"/>
    </row>
    <row r="572" spans="1:9">
      <c r="A572" s="28"/>
      <c r="B572" s="28"/>
      <c r="C572" s="28"/>
      <c r="D572" s="53"/>
      <c r="E572" s="28"/>
      <c r="F572" s="28"/>
      <c r="G572" s="28"/>
      <c r="H572" s="53"/>
      <c r="I572" s="3"/>
    </row>
    <row r="573" spans="1:9">
      <c r="A573" s="28"/>
      <c r="B573" s="28"/>
      <c r="C573" s="28"/>
      <c r="D573" s="53"/>
      <c r="E573" s="28"/>
      <c r="F573" s="28"/>
      <c r="G573" s="28"/>
      <c r="H573" s="53"/>
      <c r="I573" s="3"/>
    </row>
    <row r="574" spans="1:9">
      <c r="A574" s="3"/>
      <c r="B574" s="3"/>
      <c r="C574" s="3"/>
      <c r="E574" s="3"/>
      <c r="F574" s="3"/>
      <c r="G574" s="3"/>
      <c r="I574" s="3"/>
    </row>
    <row r="575" spans="1:9">
      <c r="A575" s="3"/>
      <c r="B575" s="3"/>
      <c r="C575" s="3"/>
      <c r="E575" s="3"/>
      <c r="F575" s="3"/>
      <c r="G575" s="3"/>
      <c r="I575" s="3"/>
    </row>
    <row r="576" spans="1:9">
      <c r="A576" s="3"/>
      <c r="B576" s="3"/>
      <c r="C576" s="3"/>
      <c r="E576" s="3"/>
      <c r="F576" s="3"/>
      <c r="G576" s="3"/>
      <c r="I576" s="3"/>
    </row>
    <row r="577" spans="1:9">
      <c r="A577" s="3"/>
      <c r="B577" s="3"/>
      <c r="C577" s="3"/>
      <c r="E577" s="3"/>
      <c r="F577" s="3"/>
      <c r="G577" s="3"/>
      <c r="I577" s="3"/>
    </row>
    <row r="578" spans="1:9">
      <c r="A578" s="3"/>
      <c r="B578" s="3"/>
      <c r="C578" s="3"/>
      <c r="E578" s="3"/>
      <c r="F578" s="3"/>
      <c r="G578" s="3"/>
      <c r="I578" s="3"/>
    </row>
    <row r="579" spans="1:9">
      <c r="A579" s="3"/>
      <c r="B579" s="3"/>
      <c r="C579" s="3"/>
      <c r="E579" s="3"/>
      <c r="F579" s="3"/>
      <c r="G579" s="3"/>
      <c r="I579" s="3"/>
    </row>
    <row r="580" spans="1:9">
      <c r="A580" s="3"/>
      <c r="B580" s="3"/>
      <c r="C580" s="3"/>
      <c r="E580" s="3"/>
      <c r="F580" s="3"/>
      <c r="G580" s="3"/>
      <c r="I580" s="3"/>
    </row>
    <row r="581" spans="1:9">
      <c r="A581" s="3"/>
      <c r="B581" s="3"/>
      <c r="C581" s="3"/>
      <c r="E581" s="3"/>
      <c r="F581" s="3"/>
      <c r="G581" s="3"/>
      <c r="I581" s="3"/>
    </row>
    <row r="582" spans="1:9">
      <c r="A582" s="3"/>
      <c r="B582" s="3"/>
      <c r="C582" s="3"/>
      <c r="E582" s="3"/>
      <c r="F582" s="3"/>
      <c r="G582" s="3"/>
      <c r="I582" s="3"/>
    </row>
    <row r="583" spans="1:9">
      <c r="A583" s="3"/>
      <c r="B583" s="3"/>
      <c r="C583" s="3"/>
      <c r="E583" s="3"/>
      <c r="F583" s="3"/>
      <c r="G583" s="3"/>
      <c r="I583" s="3"/>
    </row>
    <row r="584" spans="1:9">
      <c r="A584" s="3"/>
      <c r="B584" s="3"/>
      <c r="C584" s="3"/>
      <c r="E584" s="3"/>
      <c r="F584" s="3"/>
      <c r="G584" s="3"/>
      <c r="I584" s="3"/>
    </row>
    <row r="585" spans="1:9">
      <c r="A585" s="3"/>
      <c r="B585" s="3"/>
      <c r="C585" s="3"/>
      <c r="E585" s="3"/>
      <c r="F585" s="3"/>
      <c r="G585" s="3"/>
      <c r="I585" s="3"/>
    </row>
    <row r="586" spans="1:9">
      <c r="A586" s="3"/>
      <c r="B586" s="3"/>
      <c r="C586" s="3"/>
      <c r="E586" s="3"/>
      <c r="F586" s="3"/>
      <c r="G586" s="3"/>
      <c r="I586" s="3"/>
    </row>
    <row r="587" spans="1:9">
      <c r="A587" s="3"/>
      <c r="B587" s="3"/>
      <c r="C587" s="3"/>
      <c r="E587" s="3"/>
      <c r="F587" s="3"/>
      <c r="G587" s="3"/>
      <c r="I587" s="3"/>
    </row>
    <row r="588" spans="1:9">
      <c r="A588" s="3"/>
      <c r="B588" s="3"/>
      <c r="C588" s="3"/>
      <c r="E588" s="3"/>
      <c r="F588" s="3"/>
      <c r="G588" s="3"/>
      <c r="I588" s="3"/>
    </row>
    <row r="589" spans="1:9">
      <c r="A589" s="3"/>
      <c r="B589" s="3"/>
      <c r="C589" s="3"/>
      <c r="E589" s="3"/>
      <c r="F589" s="3"/>
      <c r="G589" s="3"/>
      <c r="I589" s="3"/>
    </row>
    <row r="590" spans="1:9">
      <c r="A590" s="3"/>
      <c r="B590" s="3"/>
      <c r="C590" s="3"/>
      <c r="E590" s="3"/>
      <c r="F590" s="3"/>
      <c r="G590" s="3"/>
      <c r="I590" s="3"/>
    </row>
    <row r="591" spans="1:9">
      <c r="A591" s="3"/>
      <c r="B591" s="3"/>
      <c r="C591" s="3"/>
      <c r="E591" s="3"/>
      <c r="F591" s="3"/>
      <c r="G591" s="3"/>
      <c r="I591" s="3"/>
    </row>
    <row r="592" spans="1:9">
      <c r="A592" s="3"/>
      <c r="B592" s="3"/>
      <c r="C592" s="3"/>
      <c r="E592" s="3"/>
      <c r="F592" s="3"/>
      <c r="G592" s="3"/>
      <c r="I592" s="3"/>
    </row>
    <row r="593" spans="1:9">
      <c r="A593" s="3"/>
      <c r="B593" s="3"/>
      <c r="C593" s="3"/>
      <c r="E593" s="3"/>
      <c r="F593" s="3"/>
      <c r="G593" s="3"/>
      <c r="I593" s="3"/>
    </row>
    <row r="594" spans="1:9">
      <c r="A594" s="3"/>
      <c r="B594" s="3"/>
      <c r="C594" s="3"/>
      <c r="E594" s="3"/>
      <c r="F594" s="3"/>
      <c r="G594" s="3"/>
      <c r="I594" s="3"/>
    </row>
    <row r="595" spans="1:9">
      <c r="A595" s="3"/>
      <c r="B595" s="3"/>
      <c r="C595" s="3"/>
      <c r="E595" s="3"/>
      <c r="F595" s="3"/>
      <c r="G595" s="3"/>
      <c r="I595" s="3"/>
    </row>
    <row r="596" spans="1:9">
      <c r="A596" s="3"/>
      <c r="B596" s="3"/>
      <c r="C596" s="3"/>
      <c r="E596" s="3"/>
      <c r="F596" s="3"/>
      <c r="G596" s="3"/>
      <c r="I596" s="3"/>
    </row>
    <row r="597" spans="1:9">
      <c r="A597" s="3"/>
      <c r="B597" s="3"/>
      <c r="C597" s="3"/>
      <c r="E597" s="3"/>
      <c r="F597" s="3"/>
      <c r="G597" s="3"/>
      <c r="I597" s="3"/>
    </row>
    <row r="598" spans="1:9">
      <c r="A598" s="3"/>
      <c r="B598" s="3"/>
      <c r="C598" s="3"/>
      <c r="E598" s="3"/>
      <c r="F598" s="3"/>
      <c r="G598" s="3"/>
      <c r="I598" s="3"/>
    </row>
    <row r="599" spans="1:9">
      <c r="A599" s="3"/>
      <c r="B599" s="3"/>
      <c r="C599" s="3"/>
      <c r="E599" s="3"/>
      <c r="F599" s="3"/>
      <c r="G599" s="3"/>
      <c r="I599" s="3"/>
    </row>
    <row r="600" spans="1:9">
      <c r="A600" s="3"/>
      <c r="B600" s="3"/>
      <c r="C600" s="3"/>
      <c r="E600" s="3"/>
      <c r="F600" s="3"/>
      <c r="G600" s="3"/>
      <c r="I600" s="3"/>
    </row>
    <row r="601" spans="1:9">
      <c r="A601" s="3"/>
      <c r="B601" s="3"/>
      <c r="C601" s="3"/>
      <c r="E601" s="3"/>
      <c r="F601" s="3"/>
      <c r="G601" s="3"/>
      <c r="I601" s="3"/>
    </row>
    <row r="602" spans="1:9">
      <c r="A602" s="3"/>
      <c r="B602" s="3"/>
      <c r="C602" s="3"/>
      <c r="E602" s="3"/>
      <c r="F602" s="3"/>
      <c r="G602" s="3"/>
      <c r="I602" s="3"/>
    </row>
    <row r="603" spans="1:9">
      <c r="A603" s="3"/>
      <c r="B603" s="3"/>
      <c r="C603" s="3"/>
      <c r="E603" s="3"/>
      <c r="F603" s="3"/>
      <c r="G603" s="3"/>
      <c r="I603" s="3"/>
    </row>
    <row r="604" spans="1:9">
      <c r="A604" s="3"/>
      <c r="B604" s="3"/>
      <c r="C604" s="3"/>
      <c r="E604" s="3"/>
      <c r="F604" s="3"/>
      <c r="G604" s="3"/>
      <c r="I604" s="3"/>
    </row>
    <row r="605" spans="1:9">
      <c r="A605" s="3"/>
      <c r="B605" s="3"/>
      <c r="C605" s="3"/>
      <c r="E605" s="3"/>
      <c r="F605" s="3"/>
      <c r="G605" s="3"/>
      <c r="I605" s="3"/>
    </row>
    <row r="606" spans="1:9">
      <c r="A606" s="3"/>
      <c r="B606" s="3"/>
      <c r="C606" s="3"/>
      <c r="E606" s="3"/>
      <c r="F606" s="3"/>
      <c r="G606" s="3"/>
      <c r="I606" s="3"/>
    </row>
    <row r="607" spans="1:9">
      <c r="A607" s="3"/>
      <c r="B607" s="3"/>
      <c r="C607" s="3"/>
      <c r="E607" s="3"/>
      <c r="F607" s="3"/>
      <c r="G607" s="3"/>
      <c r="I607" s="3"/>
    </row>
    <row r="608" spans="1:9">
      <c r="A608" s="3"/>
      <c r="B608" s="3"/>
      <c r="C608" s="3"/>
      <c r="E608" s="3"/>
      <c r="F608" s="3"/>
      <c r="G608" s="3"/>
      <c r="I608" s="3"/>
    </row>
    <row r="609" spans="1:9">
      <c r="A609" s="3"/>
      <c r="B609" s="3"/>
      <c r="C609" s="3"/>
      <c r="E609" s="3"/>
      <c r="F609" s="3"/>
      <c r="G609" s="3"/>
      <c r="I609" s="3"/>
    </row>
    <row r="610" spans="1:9">
      <c r="A610" s="3"/>
      <c r="B610" s="3"/>
      <c r="C610" s="3"/>
      <c r="E610" s="3"/>
      <c r="F610" s="3"/>
      <c r="G610" s="3"/>
      <c r="I610" s="3"/>
    </row>
    <row r="611" spans="1:9">
      <c r="A611" s="3"/>
      <c r="B611" s="3"/>
      <c r="C611" s="3"/>
      <c r="E611" s="3"/>
      <c r="F611" s="3"/>
      <c r="G611" s="3"/>
      <c r="I611" s="3"/>
    </row>
    <row r="612" spans="1:9">
      <c r="A612" s="3"/>
      <c r="B612" s="3"/>
      <c r="C612" s="3"/>
      <c r="E612" s="3"/>
      <c r="F612" s="3"/>
      <c r="G612" s="3"/>
      <c r="I612" s="3"/>
    </row>
    <row r="613" spans="1:9">
      <c r="A613" s="3"/>
      <c r="B613" s="3"/>
      <c r="C613" s="3"/>
      <c r="E613" s="3"/>
      <c r="F613" s="3"/>
      <c r="G613" s="3"/>
      <c r="I613" s="3"/>
    </row>
    <row r="614" spans="1:9">
      <c r="A614" s="3"/>
      <c r="B614" s="3"/>
      <c r="C614" s="3"/>
      <c r="E614" s="3"/>
      <c r="F614" s="3"/>
      <c r="G614" s="3"/>
      <c r="I614" s="3"/>
    </row>
    <row r="615" spans="1:9">
      <c r="A615" s="3"/>
      <c r="B615" s="3"/>
      <c r="C615" s="3"/>
      <c r="E615" s="3"/>
      <c r="F615" s="3"/>
      <c r="G615" s="3"/>
      <c r="I615" s="3"/>
    </row>
    <row r="616" spans="1:9">
      <c r="A616" s="3"/>
      <c r="B616" s="3"/>
      <c r="C616" s="3"/>
      <c r="E616" s="3"/>
      <c r="F616" s="3"/>
      <c r="G616" s="3"/>
      <c r="I616" s="3"/>
    </row>
    <row r="617" spans="1:9">
      <c r="A617" s="3"/>
      <c r="B617" s="3"/>
      <c r="C617" s="3"/>
      <c r="E617" s="3"/>
      <c r="F617" s="3"/>
      <c r="G617" s="3"/>
      <c r="I617" s="3"/>
    </row>
    <row r="618" spans="1:9">
      <c r="A618" s="3"/>
      <c r="B618" s="3"/>
      <c r="C618" s="3"/>
      <c r="E618" s="3"/>
      <c r="F618" s="3"/>
      <c r="G618" s="3"/>
      <c r="I618" s="3"/>
    </row>
    <row r="619" spans="1:9">
      <c r="A619" s="3"/>
      <c r="B619" s="3"/>
      <c r="C619" s="3"/>
      <c r="E619" s="3"/>
      <c r="F619" s="3"/>
      <c r="G619" s="3"/>
      <c r="I619" s="3"/>
    </row>
    <row r="620" spans="1:9">
      <c r="A620" s="3"/>
      <c r="B620" s="3"/>
      <c r="C620" s="3"/>
      <c r="E620" s="3"/>
      <c r="F620" s="3"/>
      <c r="G620" s="3"/>
      <c r="I620" s="3"/>
    </row>
    <row r="621" spans="1:9">
      <c r="A621" s="3"/>
      <c r="B621" s="3"/>
      <c r="C621" s="3"/>
      <c r="E621" s="3"/>
      <c r="F621" s="3"/>
      <c r="G621" s="3"/>
      <c r="I621" s="3"/>
    </row>
    <row r="622" spans="1:9">
      <c r="A622" s="3"/>
      <c r="B622" s="3"/>
      <c r="C622" s="3"/>
      <c r="E622" s="3"/>
      <c r="F622" s="3"/>
      <c r="G622" s="3"/>
      <c r="I622" s="3"/>
    </row>
    <row r="623" spans="1:9">
      <c r="A623" s="3"/>
      <c r="B623" s="3"/>
      <c r="C623" s="3"/>
      <c r="E623" s="3"/>
      <c r="F623" s="3"/>
      <c r="G623" s="3"/>
      <c r="I623" s="3"/>
    </row>
    <row r="624" spans="1:9">
      <c r="A624" s="3"/>
      <c r="B624" s="3"/>
      <c r="C624" s="3"/>
      <c r="E624" s="3"/>
      <c r="F624" s="3"/>
      <c r="G624" s="3"/>
      <c r="I624" s="3"/>
    </row>
    <row r="625" spans="1:9">
      <c r="A625" s="3"/>
      <c r="B625" s="3"/>
      <c r="C625" s="3"/>
      <c r="E625" s="3"/>
      <c r="F625" s="3"/>
      <c r="G625" s="3"/>
      <c r="I625" s="3"/>
    </row>
    <row r="626" spans="1:9">
      <c r="A626" s="3"/>
      <c r="B626" s="3"/>
      <c r="C626" s="3"/>
      <c r="E626" s="3"/>
      <c r="F626" s="3"/>
      <c r="G626" s="3"/>
      <c r="I626" s="3"/>
    </row>
    <row r="627" spans="1:9">
      <c r="A627" s="3"/>
      <c r="B627" s="3"/>
      <c r="C627" s="3"/>
      <c r="E627" s="3"/>
      <c r="F627" s="3"/>
      <c r="G627" s="3"/>
      <c r="I627" s="3"/>
    </row>
    <row r="628" spans="1:9">
      <c r="A628" s="3"/>
      <c r="B628" s="3"/>
      <c r="C628" s="3"/>
      <c r="E628" s="3"/>
      <c r="F628" s="3"/>
      <c r="G628" s="3"/>
      <c r="I628" s="3"/>
    </row>
    <row r="629" spans="1:9">
      <c r="A629" s="3"/>
      <c r="B629" s="3"/>
      <c r="C629" s="3"/>
      <c r="E629" s="3"/>
      <c r="F629" s="3"/>
      <c r="G629" s="3"/>
      <c r="I629" s="3"/>
    </row>
    <row r="630" spans="1:9">
      <c r="A630" s="3"/>
      <c r="B630" s="3"/>
      <c r="C630" s="3"/>
      <c r="E630" s="3"/>
      <c r="F630" s="3"/>
      <c r="G630" s="3"/>
      <c r="I630" s="3"/>
    </row>
    <row r="631" spans="1:9">
      <c r="A631" s="3"/>
      <c r="B631" s="3"/>
      <c r="C631" s="3"/>
      <c r="E631" s="3"/>
      <c r="F631" s="3"/>
      <c r="G631" s="3"/>
      <c r="I631" s="3"/>
    </row>
    <row r="632" spans="1:9">
      <c r="A632" s="3"/>
      <c r="B632" s="3"/>
      <c r="C632" s="3"/>
      <c r="E632" s="3"/>
      <c r="F632" s="3"/>
      <c r="G632" s="3"/>
      <c r="I632" s="3"/>
    </row>
    <row r="633" spans="1:9">
      <c r="A633" s="3"/>
      <c r="B633" s="3"/>
      <c r="C633" s="3"/>
      <c r="E633" s="3"/>
      <c r="F633" s="3"/>
      <c r="G633" s="3"/>
      <c r="I633" s="3"/>
    </row>
    <row r="634" spans="1:9">
      <c r="A634" s="3"/>
      <c r="B634" s="3"/>
      <c r="C634" s="3"/>
      <c r="E634" s="3"/>
      <c r="F634" s="3"/>
      <c r="G634" s="3"/>
      <c r="I634" s="3"/>
    </row>
    <row r="635" spans="1:9">
      <c r="A635" s="3"/>
      <c r="B635" s="3"/>
      <c r="C635" s="3"/>
      <c r="E635" s="3"/>
      <c r="F635" s="3"/>
      <c r="G635" s="3"/>
      <c r="I635" s="3"/>
    </row>
    <row r="636" spans="1:9">
      <c r="A636" s="3"/>
      <c r="B636" s="3"/>
      <c r="C636" s="3"/>
      <c r="E636" s="3"/>
      <c r="F636" s="3"/>
      <c r="G636" s="3"/>
      <c r="I636" s="3"/>
    </row>
    <row r="637" spans="1:9">
      <c r="A637" s="3"/>
      <c r="B637" s="3"/>
      <c r="C637" s="3"/>
      <c r="E637" s="3"/>
      <c r="F637" s="3"/>
      <c r="G637" s="3"/>
      <c r="I637" s="3"/>
    </row>
    <row r="638" spans="1:9">
      <c r="A638" s="3"/>
      <c r="B638" s="3"/>
      <c r="C638" s="3"/>
      <c r="E638" s="3"/>
      <c r="F638" s="3"/>
      <c r="G638" s="3"/>
      <c r="I638" s="3"/>
    </row>
    <row r="639" spans="1:9">
      <c r="A639" s="3"/>
      <c r="B639" s="3"/>
      <c r="C639" s="3"/>
      <c r="E639" s="3"/>
      <c r="F639" s="3"/>
      <c r="G639" s="3"/>
      <c r="I639" s="3"/>
    </row>
    <row r="640" spans="1:9">
      <c r="A640" s="3"/>
      <c r="B640" s="3"/>
      <c r="C640" s="3"/>
      <c r="E640" s="3"/>
      <c r="F640" s="3"/>
      <c r="G640" s="3"/>
      <c r="I640" s="3"/>
    </row>
    <row r="641" spans="1:9">
      <c r="A641" s="3"/>
      <c r="B641" s="3"/>
      <c r="C641" s="3"/>
      <c r="E641" s="3"/>
      <c r="F641" s="3"/>
      <c r="G641" s="3"/>
      <c r="I641" s="3"/>
    </row>
    <row r="642" spans="1:9">
      <c r="A642" s="3"/>
      <c r="B642" s="3"/>
      <c r="C642" s="3"/>
      <c r="E642" s="3"/>
      <c r="F642" s="3"/>
      <c r="G642" s="3"/>
      <c r="I642" s="3"/>
    </row>
    <row r="643" spans="1:9">
      <c r="A643" s="3"/>
      <c r="B643" s="3"/>
      <c r="C643" s="3"/>
      <c r="E643" s="3"/>
      <c r="F643" s="3"/>
      <c r="G643" s="3"/>
      <c r="I643" s="3"/>
    </row>
    <row r="644" spans="1:9">
      <c r="A644" s="3"/>
      <c r="B644" s="3"/>
      <c r="C644" s="3"/>
      <c r="E644" s="3"/>
      <c r="F644" s="3"/>
      <c r="G644" s="3"/>
      <c r="I644" s="3"/>
    </row>
    <row r="645" spans="1:9">
      <c r="A645" s="3"/>
      <c r="B645" s="3"/>
      <c r="C645" s="3"/>
      <c r="E645" s="3"/>
      <c r="F645" s="3"/>
      <c r="G645" s="3"/>
      <c r="I645" s="3"/>
    </row>
    <row r="646" spans="1:9">
      <c r="A646" s="3"/>
      <c r="B646" s="3"/>
      <c r="C646" s="3"/>
      <c r="E646" s="3"/>
      <c r="F646" s="3"/>
      <c r="G646" s="3"/>
      <c r="I646" s="3"/>
    </row>
    <row r="647" spans="1:9">
      <c r="A647" s="3"/>
      <c r="B647" s="3"/>
      <c r="C647" s="3"/>
      <c r="E647" s="3"/>
      <c r="F647" s="3"/>
      <c r="G647" s="3"/>
      <c r="I647" s="3"/>
    </row>
    <row r="648" spans="1:9">
      <c r="A648" s="3"/>
      <c r="B648" s="3"/>
      <c r="C648" s="3"/>
      <c r="E648" s="3"/>
      <c r="F648" s="3"/>
      <c r="G648" s="3"/>
      <c r="I648" s="3"/>
    </row>
    <row r="649" spans="1:9">
      <c r="A649" s="3"/>
      <c r="B649" s="3"/>
      <c r="C649" s="3"/>
      <c r="E649" s="3"/>
      <c r="F649" s="3"/>
      <c r="G649" s="3"/>
      <c r="I649" s="3"/>
    </row>
    <row r="650" spans="1:9">
      <c r="A650" s="3"/>
      <c r="B650" s="3"/>
      <c r="C650" s="3"/>
      <c r="E650" s="3"/>
      <c r="F650" s="3"/>
      <c r="G650" s="3"/>
      <c r="I650" s="3"/>
    </row>
    <row r="651" spans="1:9">
      <c r="A651" s="3"/>
      <c r="B651" s="3"/>
      <c r="C651" s="3"/>
      <c r="E651" s="3"/>
      <c r="F651" s="3"/>
      <c r="G651" s="3"/>
      <c r="I651" s="3"/>
    </row>
    <row r="652" spans="1:9">
      <c r="A652" s="3"/>
      <c r="B652" s="3"/>
      <c r="C652" s="3"/>
      <c r="E652" s="3"/>
      <c r="F652" s="3"/>
      <c r="G652" s="3"/>
      <c r="I652" s="3"/>
    </row>
    <row r="653" spans="1:9">
      <c r="A653" s="3"/>
      <c r="B653" s="3"/>
      <c r="C653" s="3"/>
      <c r="E653" s="3"/>
      <c r="F653" s="3"/>
      <c r="G653" s="3"/>
      <c r="I653" s="3"/>
    </row>
    <row r="654" spans="1:9">
      <c r="A654" s="3"/>
      <c r="B654" s="3"/>
      <c r="C654" s="3"/>
      <c r="E654" s="3"/>
      <c r="F654" s="3"/>
      <c r="G654" s="3"/>
      <c r="I654" s="3"/>
    </row>
    <row r="655" spans="1:9">
      <c r="A655" s="3"/>
      <c r="B655" s="3"/>
      <c r="C655" s="3"/>
      <c r="E655" s="3"/>
      <c r="F655" s="3"/>
      <c r="G655" s="3"/>
      <c r="I655" s="3"/>
    </row>
    <row r="656" spans="1:9">
      <c r="A656" s="3"/>
      <c r="B656" s="3"/>
      <c r="C656" s="3"/>
      <c r="E656" s="3"/>
      <c r="F656" s="3"/>
      <c r="G656" s="3"/>
      <c r="I656" s="3"/>
    </row>
    <row r="657" spans="1:9">
      <c r="A657" s="3"/>
      <c r="B657" s="3"/>
      <c r="C657" s="3"/>
      <c r="E657" s="3"/>
      <c r="F657" s="3"/>
      <c r="G657" s="3"/>
      <c r="I657" s="3"/>
    </row>
    <row r="658" spans="1:9">
      <c r="A658" s="3"/>
      <c r="B658" s="3"/>
      <c r="C658" s="3"/>
      <c r="E658" s="3"/>
      <c r="F658" s="3"/>
      <c r="G658" s="3"/>
      <c r="I658" s="3"/>
    </row>
    <row r="659" spans="1:9">
      <c r="A659" s="3"/>
      <c r="B659" s="3"/>
      <c r="C659" s="3"/>
      <c r="E659" s="3"/>
      <c r="F659" s="3"/>
      <c r="G659" s="3"/>
      <c r="I659" s="3"/>
    </row>
    <row r="660" spans="1:9">
      <c r="A660" s="3"/>
      <c r="B660" s="3"/>
      <c r="C660" s="3"/>
      <c r="E660" s="3"/>
      <c r="F660" s="3"/>
      <c r="G660" s="3"/>
      <c r="I660" s="3"/>
    </row>
    <row r="661" spans="1:9">
      <c r="A661" s="3"/>
      <c r="B661" s="3"/>
      <c r="C661" s="3"/>
      <c r="E661" s="3"/>
      <c r="F661" s="3"/>
      <c r="G661" s="3"/>
      <c r="I661" s="3"/>
    </row>
    <row r="662" spans="1:9">
      <c r="A662" s="3"/>
      <c r="B662" s="3"/>
      <c r="C662" s="3"/>
      <c r="E662" s="3"/>
      <c r="F662" s="3"/>
      <c r="G662" s="3"/>
      <c r="I662" s="3"/>
    </row>
    <row r="663" spans="1:9">
      <c r="A663" s="3"/>
      <c r="B663" s="3"/>
      <c r="C663" s="3"/>
      <c r="E663" s="3"/>
      <c r="F663" s="3"/>
      <c r="G663" s="3"/>
      <c r="I663" s="3"/>
    </row>
    <row r="664" spans="1:9">
      <c r="A664" s="3"/>
      <c r="B664" s="3"/>
      <c r="C664" s="3"/>
      <c r="E664" s="3"/>
      <c r="F664" s="3"/>
      <c r="G664" s="3"/>
      <c r="I664" s="3"/>
    </row>
    <row r="665" spans="1:9">
      <c r="A665" s="3"/>
      <c r="B665" s="3"/>
      <c r="C665" s="3"/>
      <c r="E665" s="3"/>
      <c r="F665" s="3"/>
      <c r="G665" s="3"/>
      <c r="I665" s="3"/>
    </row>
    <row r="666" spans="1:9">
      <c r="A666" s="3"/>
      <c r="B666" s="3"/>
      <c r="C666" s="3"/>
      <c r="E666" s="3"/>
      <c r="F666" s="3"/>
      <c r="G666" s="3"/>
      <c r="I666" s="3"/>
    </row>
    <row r="667" spans="1:9">
      <c r="A667" s="3"/>
      <c r="B667" s="3"/>
      <c r="C667" s="3"/>
      <c r="E667" s="3"/>
      <c r="F667" s="3"/>
      <c r="G667" s="3"/>
      <c r="I667" s="3"/>
    </row>
    <row r="668" spans="1:9">
      <c r="A668" s="3"/>
      <c r="B668" s="3"/>
      <c r="C668" s="3"/>
      <c r="E668" s="3"/>
      <c r="F668" s="3"/>
      <c r="G668" s="3"/>
      <c r="I668" s="3"/>
    </row>
    <row r="669" spans="1:9">
      <c r="A669" s="3"/>
      <c r="B669" s="3"/>
      <c r="C669" s="3"/>
      <c r="E669" s="3"/>
      <c r="F669" s="3"/>
      <c r="G669" s="3"/>
      <c r="I669" s="3"/>
    </row>
    <row r="670" spans="1:9">
      <c r="A670" s="3"/>
      <c r="B670" s="3"/>
      <c r="C670" s="3"/>
      <c r="E670" s="3"/>
      <c r="F670" s="3"/>
      <c r="G670" s="3"/>
      <c r="I670" s="3"/>
    </row>
    <row r="671" spans="1:9">
      <c r="A671" s="3"/>
      <c r="B671" s="3"/>
      <c r="C671" s="3"/>
      <c r="E671" s="3"/>
      <c r="F671" s="3"/>
      <c r="G671" s="3"/>
      <c r="I671" s="3"/>
    </row>
    <row r="672" spans="1:9">
      <c r="A672" s="3"/>
      <c r="B672" s="3"/>
      <c r="C672" s="3"/>
      <c r="E672" s="3"/>
      <c r="F672" s="3"/>
      <c r="G672" s="3"/>
      <c r="I672" s="3"/>
    </row>
    <row r="673" spans="1:9">
      <c r="A673" s="3"/>
      <c r="B673" s="3"/>
      <c r="C673" s="3"/>
      <c r="E673" s="3"/>
      <c r="F673" s="3"/>
      <c r="G673" s="3"/>
      <c r="I673" s="3"/>
    </row>
    <row r="674" spans="1:9">
      <c r="A674" s="3"/>
      <c r="B674" s="3"/>
      <c r="C674" s="3"/>
      <c r="E674" s="3"/>
      <c r="F674" s="3"/>
      <c r="G674" s="3"/>
      <c r="I674" s="3"/>
    </row>
    <row r="675" spans="1:9">
      <c r="A675" s="3"/>
      <c r="B675" s="3"/>
      <c r="C675" s="3"/>
      <c r="E675" s="3"/>
      <c r="F675" s="3"/>
      <c r="G675" s="3"/>
      <c r="I675" s="3"/>
    </row>
    <row r="676" spans="1:9">
      <c r="A676" s="3"/>
      <c r="B676" s="3"/>
      <c r="C676" s="3"/>
      <c r="E676" s="3"/>
      <c r="F676" s="3"/>
      <c r="G676" s="3"/>
      <c r="I676" s="3"/>
    </row>
    <row r="677" spans="1:9">
      <c r="A677" s="3"/>
      <c r="B677" s="3"/>
      <c r="C677" s="3"/>
      <c r="E677" s="3"/>
      <c r="F677" s="3"/>
      <c r="G677" s="3"/>
      <c r="I677" s="3"/>
    </row>
    <row r="678" spans="1:9">
      <c r="A678" s="3"/>
      <c r="B678" s="3"/>
      <c r="C678" s="3"/>
      <c r="E678" s="3"/>
      <c r="F678" s="3"/>
      <c r="G678" s="3"/>
      <c r="I678" s="3"/>
    </row>
    <row r="679" spans="1:9">
      <c r="A679" s="3"/>
      <c r="B679" s="3"/>
      <c r="C679" s="3"/>
      <c r="E679" s="3"/>
      <c r="F679" s="3"/>
      <c r="G679" s="3"/>
      <c r="I679" s="3"/>
    </row>
    <row r="680" spans="1:9">
      <c r="A680" s="3"/>
      <c r="B680" s="3"/>
      <c r="C680" s="3"/>
      <c r="E680" s="3"/>
      <c r="F680" s="3"/>
      <c r="G680" s="3"/>
      <c r="I680" s="3"/>
    </row>
    <row r="681" spans="1:9">
      <c r="A681" s="3"/>
      <c r="B681" s="3"/>
      <c r="C681" s="3"/>
      <c r="E681" s="3"/>
      <c r="F681" s="3"/>
      <c r="G681" s="3"/>
      <c r="I681" s="3"/>
    </row>
    <row r="682" spans="1:9">
      <c r="A682" s="3"/>
      <c r="B682" s="3"/>
      <c r="C682" s="3"/>
      <c r="E682" s="3"/>
      <c r="F682" s="3"/>
      <c r="G682" s="3"/>
      <c r="I682" s="3"/>
    </row>
    <row r="683" spans="1:9">
      <c r="A683" s="3"/>
      <c r="B683" s="3"/>
      <c r="C683" s="3"/>
      <c r="E683" s="3"/>
      <c r="F683" s="3"/>
      <c r="G683" s="3"/>
      <c r="I683" s="3"/>
    </row>
    <row r="684" spans="1:9">
      <c r="A684" s="3"/>
      <c r="B684" s="3"/>
      <c r="C684" s="3"/>
      <c r="E684" s="3"/>
      <c r="F684" s="3"/>
      <c r="G684" s="3"/>
      <c r="I684" s="3"/>
    </row>
    <row r="685" spans="1:9">
      <c r="A685" s="3"/>
      <c r="B685" s="3"/>
      <c r="C685" s="3"/>
      <c r="E685" s="3"/>
      <c r="F685" s="3"/>
      <c r="G685" s="3"/>
      <c r="I685" s="3"/>
    </row>
    <row r="686" spans="1:9">
      <c r="A686" s="3"/>
      <c r="B686" s="3"/>
      <c r="C686" s="3"/>
      <c r="E686" s="3"/>
      <c r="F686" s="3"/>
      <c r="G686" s="3"/>
      <c r="I686" s="3"/>
    </row>
    <row r="687" spans="1:9">
      <c r="A687" s="3"/>
      <c r="B687" s="3"/>
      <c r="C687" s="3"/>
      <c r="E687" s="3"/>
      <c r="F687" s="3"/>
      <c r="G687" s="3"/>
      <c r="I687" s="3"/>
    </row>
    <row r="688" spans="1:9">
      <c r="A688" s="3"/>
      <c r="B688" s="3"/>
      <c r="C688" s="3"/>
      <c r="E688" s="3"/>
      <c r="F688" s="3"/>
      <c r="G688" s="3"/>
      <c r="I688" s="3"/>
    </row>
    <row r="689" spans="1:9">
      <c r="A689" s="3"/>
      <c r="B689" s="3"/>
      <c r="C689" s="3"/>
      <c r="E689" s="3"/>
      <c r="F689" s="3"/>
      <c r="G689" s="3"/>
      <c r="I689" s="3"/>
    </row>
    <row r="690" spans="1:9">
      <c r="A690" s="3"/>
      <c r="B690" s="3"/>
      <c r="C690" s="3"/>
      <c r="E690" s="3"/>
      <c r="F690" s="3"/>
      <c r="G690" s="3"/>
      <c r="I690" s="3"/>
    </row>
    <row r="691" spans="1:9">
      <c r="A691" s="3"/>
      <c r="B691" s="3"/>
      <c r="C691" s="3"/>
      <c r="E691" s="3"/>
      <c r="F691" s="3"/>
      <c r="G691" s="3"/>
      <c r="I691" s="3"/>
    </row>
    <row r="692" spans="1:9">
      <c r="A692" s="3"/>
      <c r="B692" s="3"/>
      <c r="C692" s="3"/>
      <c r="E692" s="3"/>
      <c r="F692" s="3"/>
      <c r="G692" s="3"/>
      <c r="I692" s="3"/>
    </row>
    <row r="693" spans="1:9">
      <c r="A693" s="3"/>
      <c r="B693" s="3"/>
      <c r="C693" s="3"/>
      <c r="E693" s="3"/>
      <c r="F693" s="3"/>
      <c r="G693" s="3"/>
      <c r="I693" s="3"/>
    </row>
    <row r="694" spans="1:9">
      <c r="A694" s="3"/>
      <c r="B694" s="3"/>
      <c r="C694" s="3"/>
      <c r="E694" s="3"/>
      <c r="F694" s="3"/>
      <c r="G694" s="3"/>
      <c r="I694" s="3"/>
    </row>
    <row r="695" spans="1:9">
      <c r="A695" s="3"/>
      <c r="B695" s="3"/>
      <c r="C695" s="3"/>
      <c r="E695" s="3"/>
      <c r="F695" s="3"/>
      <c r="G695" s="3"/>
      <c r="I695" s="3"/>
    </row>
    <row r="696" spans="1:9">
      <c r="A696" s="3"/>
      <c r="B696" s="3"/>
      <c r="C696" s="3"/>
      <c r="E696" s="3"/>
      <c r="F696" s="3"/>
      <c r="G696" s="3"/>
      <c r="I696" s="3"/>
    </row>
    <row r="697" spans="1:9">
      <c r="A697" s="3"/>
      <c r="B697" s="3"/>
      <c r="C697" s="3"/>
      <c r="E697" s="3"/>
      <c r="F697" s="3"/>
      <c r="G697" s="3"/>
      <c r="I697" s="3"/>
    </row>
    <row r="698" spans="1:9">
      <c r="A698" s="3"/>
      <c r="B698" s="3"/>
      <c r="C698" s="3"/>
      <c r="E698" s="3"/>
      <c r="F698" s="3"/>
      <c r="G698" s="3"/>
      <c r="I698" s="3"/>
    </row>
    <row r="699" spans="1:9">
      <c r="A699" s="3"/>
      <c r="B699" s="3"/>
      <c r="C699" s="3"/>
      <c r="E699" s="3"/>
      <c r="F699" s="3"/>
      <c r="G699" s="3"/>
      <c r="I699" s="3"/>
    </row>
    <row r="700" spans="1:9">
      <c r="A700" s="3"/>
      <c r="B700" s="3"/>
      <c r="C700" s="3"/>
      <c r="E700" s="3"/>
      <c r="F700" s="3"/>
      <c r="G700" s="3"/>
      <c r="I700" s="3"/>
    </row>
    <row r="701" spans="1:9">
      <c r="A701" s="3"/>
      <c r="B701" s="3"/>
      <c r="C701" s="3"/>
      <c r="E701" s="3"/>
      <c r="F701" s="3"/>
      <c r="G701" s="3"/>
      <c r="I701" s="3"/>
    </row>
    <row r="702" spans="1:9">
      <c r="A702" s="3"/>
      <c r="B702" s="3"/>
      <c r="C702" s="3"/>
      <c r="E702" s="3"/>
      <c r="F702" s="3"/>
      <c r="G702" s="3"/>
      <c r="I702" s="3"/>
    </row>
    <row r="703" spans="1:9">
      <c r="A703" s="3"/>
      <c r="B703" s="3"/>
      <c r="C703" s="3"/>
      <c r="E703" s="3"/>
      <c r="F703" s="3"/>
      <c r="G703" s="3"/>
      <c r="I703" s="3"/>
    </row>
    <row r="704" spans="1:9">
      <c r="A704" s="3"/>
      <c r="B704" s="3"/>
      <c r="C704" s="3"/>
      <c r="E704" s="3"/>
      <c r="F704" s="3"/>
      <c r="G704" s="3"/>
      <c r="I704" s="3"/>
    </row>
    <row r="705" spans="1:9">
      <c r="A705" s="3"/>
      <c r="B705" s="3"/>
      <c r="C705" s="3"/>
      <c r="E705" s="3"/>
      <c r="F705" s="3"/>
      <c r="G705" s="3"/>
      <c r="I705" s="3"/>
    </row>
    <row r="706" spans="1:9">
      <c r="A706" s="3"/>
      <c r="B706" s="3"/>
      <c r="C706" s="3"/>
      <c r="E706" s="3"/>
      <c r="F706" s="3"/>
      <c r="G706" s="3"/>
      <c r="I706" s="3"/>
    </row>
    <row r="707" spans="1:9">
      <c r="A707" s="3"/>
      <c r="B707" s="3"/>
      <c r="C707" s="3"/>
      <c r="E707" s="3"/>
      <c r="F707" s="3"/>
      <c r="G707" s="3"/>
      <c r="I707" s="3"/>
    </row>
    <row r="708" spans="1:9">
      <c r="A708" s="3"/>
      <c r="B708" s="3"/>
      <c r="C708" s="3"/>
      <c r="E708" s="3"/>
      <c r="F708" s="3"/>
      <c r="G708" s="3"/>
      <c r="I708" s="3"/>
    </row>
    <row r="709" spans="1:9">
      <c r="A709" s="3"/>
      <c r="B709" s="3"/>
      <c r="C709" s="3"/>
      <c r="E709" s="3"/>
      <c r="F709" s="3"/>
      <c r="G709" s="3"/>
      <c r="I709" s="3"/>
    </row>
    <row r="710" spans="1:9">
      <c r="A710" s="3"/>
      <c r="B710" s="3"/>
      <c r="C710" s="3"/>
      <c r="E710" s="3"/>
      <c r="F710" s="3"/>
      <c r="G710" s="3"/>
      <c r="I710" s="3"/>
    </row>
    <row r="711" spans="1:9">
      <c r="A711" s="3"/>
      <c r="B711" s="3"/>
      <c r="C711" s="3"/>
      <c r="E711" s="3"/>
      <c r="F711" s="3"/>
      <c r="G711" s="3"/>
      <c r="I711" s="3"/>
    </row>
    <row r="712" spans="1:9">
      <c r="A712" s="3"/>
      <c r="B712" s="3"/>
      <c r="C712" s="3"/>
      <c r="E712" s="3"/>
      <c r="F712" s="3"/>
      <c r="G712" s="3"/>
      <c r="I712" s="3"/>
    </row>
    <row r="713" spans="1:9">
      <c r="A713" s="3"/>
      <c r="B713" s="3"/>
      <c r="C713" s="3"/>
      <c r="E713" s="3"/>
      <c r="F713" s="3"/>
      <c r="G713" s="3"/>
      <c r="I713" s="3"/>
    </row>
    <row r="714" spans="1:9">
      <c r="A714" s="3"/>
      <c r="B714" s="3"/>
      <c r="C714" s="3"/>
      <c r="E714" s="3"/>
      <c r="F714" s="3"/>
      <c r="G714" s="3"/>
      <c r="I714" s="3"/>
    </row>
    <row r="715" spans="1:9">
      <c r="A715" s="3"/>
      <c r="B715" s="3"/>
      <c r="C715" s="3"/>
      <c r="E715" s="3"/>
      <c r="F715" s="3"/>
      <c r="G715" s="3"/>
      <c r="I715" s="3"/>
    </row>
    <row r="716" spans="1:9">
      <c r="A716" s="3"/>
      <c r="B716" s="3"/>
      <c r="C716" s="3"/>
      <c r="E716" s="3"/>
      <c r="F716" s="3"/>
      <c r="G716" s="3"/>
      <c r="I716" s="3"/>
    </row>
    <row r="717" spans="1:9">
      <c r="A717" s="3"/>
      <c r="B717" s="3"/>
      <c r="C717" s="3"/>
      <c r="E717" s="3"/>
      <c r="F717" s="3"/>
      <c r="G717" s="3"/>
      <c r="I717" s="3"/>
    </row>
    <row r="718" spans="1:9">
      <c r="A718" s="3"/>
      <c r="B718" s="3"/>
      <c r="C718" s="3"/>
      <c r="E718" s="3"/>
      <c r="F718" s="3"/>
      <c r="G718" s="3"/>
      <c r="I718" s="3"/>
    </row>
    <row r="719" spans="1:9">
      <c r="A719" s="3"/>
      <c r="B719" s="3"/>
      <c r="C719" s="3"/>
      <c r="E719" s="3"/>
      <c r="F719" s="3"/>
      <c r="G719" s="3"/>
      <c r="I719" s="3"/>
    </row>
    <row r="720" spans="1:9">
      <c r="A720" s="3"/>
      <c r="B720" s="3"/>
      <c r="C720" s="3"/>
      <c r="E720" s="3"/>
      <c r="F720" s="3"/>
      <c r="G720" s="3"/>
      <c r="I720" s="3"/>
    </row>
    <row r="721" spans="1:9">
      <c r="A721" s="3"/>
      <c r="B721" s="3"/>
      <c r="C721" s="3"/>
      <c r="E721" s="3"/>
      <c r="F721" s="3"/>
      <c r="G721" s="3"/>
      <c r="I721" s="3"/>
    </row>
    <row r="722" spans="1:9">
      <c r="A722" s="3"/>
      <c r="B722" s="3"/>
      <c r="C722" s="3"/>
      <c r="E722" s="3"/>
      <c r="F722" s="3"/>
      <c r="G722" s="3"/>
      <c r="I722" s="3"/>
    </row>
    <row r="723" spans="1:9">
      <c r="A723" s="3"/>
      <c r="B723" s="3"/>
      <c r="C723" s="3"/>
      <c r="E723" s="3"/>
      <c r="F723" s="3"/>
      <c r="G723" s="3"/>
      <c r="I723" s="3"/>
    </row>
    <row r="724" spans="1:9">
      <c r="A724" s="3"/>
      <c r="B724" s="3"/>
      <c r="C724" s="3"/>
      <c r="E724" s="3"/>
      <c r="F724" s="3"/>
      <c r="G724" s="3"/>
      <c r="I724" s="3"/>
    </row>
    <row r="725" spans="1:9">
      <c r="A725" s="3"/>
      <c r="B725" s="3"/>
      <c r="C725" s="3"/>
      <c r="E725" s="3"/>
      <c r="F725" s="3"/>
      <c r="G725" s="3"/>
      <c r="I725" s="3"/>
    </row>
    <row r="726" spans="1:9">
      <c r="A726" s="3"/>
      <c r="B726" s="3"/>
      <c r="C726" s="3"/>
      <c r="E726" s="3"/>
      <c r="F726" s="3"/>
      <c r="G726" s="3"/>
      <c r="I726" s="3"/>
    </row>
    <row r="727" spans="1:9">
      <c r="A727" s="3"/>
      <c r="B727" s="3"/>
      <c r="C727" s="3"/>
      <c r="E727" s="3"/>
      <c r="F727" s="3"/>
      <c r="G727" s="3"/>
      <c r="I727" s="3"/>
    </row>
    <row r="728" spans="1:9">
      <c r="A728" s="3"/>
      <c r="B728" s="3"/>
      <c r="C728" s="3"/>
      <c r="E728" s="3"/>
      <c r="F728" s="3"/>
      <c r="G728" s="3"/>
      <c r="I728" s="3"/>
    </row>
    <row r="729" spans="1:9">
      <c r="A729" s="3"/>
      <c r="B729" s="3"/>
      <c r="C729" s="3"/>
      <c r="E729" s="3"/>
      <c r="F729" s="3"/>
      <c r="G729" s="3"/>
      <c r="I729" s="3"/>
    </row>
    <row r="730" spans="1:9">
      <c r="A730" s="3"/>
      <c r="B730" s="3"/>
      <c r="C730" s="3"/>
      <c r="E730" s="3"/>
      <c r="F730" s="3"/>
      <c r="G730" s="3"/>
      <c r="I730" s="3"/>
    </row>
    <row r="731" spans="1:9">
      <c r="A731" s="3"/>
      <c r="B731" s="3"/>
      <c r="C731" s="3"/>
      <c r="E731" s="3"/>
      <c r="F731" s="3"/>
      <c r="G731" s="3"/>
      <c r="I731" s="3"/>
    </row>
    <row r="732" spans="1:9">
      <c r="A732" s="3"/>
      <c r="B732" s="3"/>
      <c r="C732" s="3"/>
      <c r="E732" s="3"/>
      <c r="F732" s="3"/>
      <c r="G732" s="3"/>
      <c r="I732" s="3"/>
    </row>
    <row r="733" spans="1:9">
      <c r="A733" s="3"/>
      <c r="B733" s="3"/>
      <c r="C733" s="3"/>
      <c r="E733" s="3"/>
      <c r="F733" s="3"/>
      <c r="G733" s="3"/>
      <c r="I733" s="3"/>
    </row>
    <row r="734" spans="1:9">
      <c r="A734" s="3"/>
      <c r="B734" s="3"/>
      <c r="C734" s="3"/>
      <c r="E734" s="3"/>
      <c r="F734" s="3"/>
      <c r="G734" s="3"/>
      <c r="I734" s="3"/>
    </row>
    <row r="735" spans="1:9">
      <c r="A735" s="3"/>
      <c r="B735" s="3"/>
      <c r="C735" s="3"/>
      <c r="E735" s="3"/>
      <c r="F735" s="3"/>
      <c r="G735" s="3"/>
      <c r="I735" s="3"/>
    </row>
    <row r="736" spans="1:9">
      <c r="A736" s="3"/>
      <c r="B736" s="3"/>
      <c r="C736" s="3"/>
      <c r="E736" s="3"/>
      <c r="F736" s="3"/>
      <c r="G736" s="3"/>
      <c r="I736" s="3"/>
    </row>
    <row r="737" spans="1:9">
      <c r="A737" s="3"/>
      <c r="B737" s="3"/>
      <c r="C737" s="3"/>
      <c r="E737" s="3"/>
      <c r="F737" s="3"/>
      <c r="G737" s="3"/>
      <c r="I737" s="3"/>
    </row>
    <row r="738" spans="1:9">
      <c r="A738" s="3"/>
      <c r="B738" s="3"/>
      <c r="C738" s="3"/>
      <c r="E738" s="3"/>
      <c r="F738" s="3"/>
      <c r="G738" s="3"/>
      <c r="I738" s="3"/>
    </row>
    <row r="739" spans="1:9">
      <c r="A739" s="3"/>
      <c r="B739" s="3"/>
      <c r="C739" s="3"/>
      <c r="E739" s="3"/>
      <c r="F739" s="3"/>
      <c r="G739" s="3"/>
      <c r="I739" s="3"/>
    </row>
    <row r="740" spans="1:9">
      <c r="A740" s="3"/>
      <c r="B740" s="3"/>
      <c r="C740" s="3"/>
      <c r="E740" s="3"/>
      <c r="F740" s="3"/>
      <c r="G740" s="3"/>
      <c r="I740" s="3"/>
    </row>
    <row r="741" spans="1:9">
      <c r="A741" s="3"/>
      <c r="B741" s="3"/>
      <c r="C741" s="3"/>
      <c r="E741" s="3"/>
      <c r="F741" s="3"/>
      <c r="G741" s="3"/>
      <c r="I741" s="3"/>
    </row>
    <row r="742" spans="1:9">
      <c r="A742" s="3"/>
      <c r="B742" s="3"/>
      <c r="C742" s="3"/>
      <c r="E742" s="3"/>
      <c r="F742" s="3"/>
      <c r="G742" s="3"/>
      <c r="I742" s="3"/>
    </row>
    <row r="743" spans="1:9">
      <c r="A743" s="3"/>
      <c r="B743" s="3"/>
      <c r="C743" s="3"/>
      <c r="E743" s="3"/>
      <c r="F743" s="3"/>
      <c r="G743" s="3"/>
      <c r="I743" s="3"/>
    </row>
    <row r="744" spans="1:9">
      <c r="A744" s="3"/>
      <c r="B744" s="3"/>
      <c r="C744" s="3"/>
      <c r="E744" s="3"/>
      <c r="F744" s="3"/>
      <c r="G744" s="3"/>
      <c r="I744" s="3"/>
    </row>
    <row r="745" spans="1:9">
      <c r="A745" s="3"/>
      <c r="B745" s="3"/>
      <c r="C745" s="3"/>
      <c r="E745" s="3"/>
      <c r="F745" s="3"/>
      <c r="G745" s="3"/>
      <c r="I745" s="3"/>
    </row>
    <row r="746" spans="1:9">
      <c r="A746" s="3"/>
      <c r="B746" s="3"/>
      <c r="C746" s="3"/>
      <c r="E746" s="3"/>
      <c r="F746" s="3"/>
      <c r="G746" s="3"/>
      <c r="I746" s="3"/>
    </row>
    <row r="747" spans="1:9">
      <c r="A747" s="3"/>
      <c r="B747" s="3"/>
      <c r="C747" s="3"/>
      <c r="E747" s="3"/>
      <c r="F747" s="3"/>
      <c r="G747" s="3"/>
      <c r="I747" s="3"/>
    </row>
    <row r="748" spans="1:9">
      <c r="A748" s="3"/>
      <c r="B748" s="3"/>
      <c r="C748" s="3"/>
      <c r="E748" s="3"/>
      <c r="F748" s="3"/>
      <c r="G748" s="3"/>
      <c r="I748" s="3"/>
    </row>
    <row r="749" spans="1:9">
      <c r="A749" s="3"/>
      <c r="B749" s="3"/>
      <c r="C749" s="3"/>
      <c r="E749" s="3"/>
      <c r="F749" s="3"/>
      <c r="G749" s="3"/>
      <c r="I749" s="3"/>
    </row>
    <row r="750" spans="1:9">
      <c r="A750" s="3"/>
      <c r="B750" s="3"/>
      <c r="C750" s="3"/>
      <c r="E750" s="3"/>
      <c r="F750" s="3"/>
      <c r="G750" s="3"/>
      <c r="I750" s="3"/>
    </row>
    <row r="751" spans="1:9">
      <c r="A751" s="3"/>
      <c r="B751" s="3"/>
      <c r="C751" s="3"/>
      <c r="E751" s="3"/>
      <c r="F751" s="3"/>
      <c r="G751" s="3"/>
      <c r="I751" s="3"/>
    </row>
    <row r="752" spans="1:9">
      <c r="A752" s="3"/>
      <c r="B752" s="3"/>
      <c r="C752" s="3"/>
      <c r="E752" s="3"/>
      <c r="F752" s="3"/>
      <c r="G752" s="3"/>
      <c r="I752" s="3"/>
    </row>
    <row r="753" spans="1:9">
      <c r="A753" s="3"/>
      <c r="B753" s="3"/>
      <c r="C753" s="3"/>
      <c r="E753" s="3"/>
      <c r="F753" s="3"/>
      <c r="G753" s="3"/>
      <c r="I753" s="3"/>
    </row>
    <row r="754" spans="1:9">
      <c r="A754" s="3"/>
      <c r="B754" s="3"/>
      <c r="C754" s="3"/>
      <c r="E754" s="3"/>
      <c r="F754" s="3"/>
      <c r="G754" s="3"/>
      <c r="I754" s="3"/>
    </row>
    <row r="755" spans="1:9">
      <c r="A755" s="3"/>
      <c r="B755" s="3"/>
      <c r="C755" s="3"/>
      <c r="E755" s="3"/>
      <c r="F755" s="3"/>
      <c r="G755" s="3"/>
      <c r="I755" s="3"/>
    </row>
    <row r="756" spans="1:9">
      <c r="A756" s="3"/>
      <c r="B756" s="3"/>
      <c r="C756" s="3"/>
      <c r="E756" s="3"/>
      <c r="F756" s="3"/>
      <c r="G756" s="3"/>
      <c r="I756" s="3"/>
    </row>
    <row r="757" spans="1:9">
      <c r="A757" s="3"/>
      <c r="B757" s="3"/>
      <c r="C757" s="3"/>
      <c r="E757" s="3"/>
      <c r="F757" s="3"/>
      <c r="G757" s="3"/>
      <c r="I757" s="3"/>
    </row>
    <row r="758" spans="1:9">
      <c r="A758" s="3"/>
      <c r="B758" s="3"/>
      <c r="C758" s="3"/>
      <c r="E758" s="3"/>
      <c r="F758" s="3"/>
      <c r="G758" s="3"/>
      <c r="I758" s="3"/>
    </row>
    <row r="759" spans="1:9">
      <c r="A759" s="3"/>
      <c r="B759" s="3"/>
      <c r="C759" s="3"/>
      <c r="E759" s="3"/>
      <c r="F759" s="3"/>
      <c r="G759" s="3"/>
      <c r="I759" s="3"/>
    </row>
    <row r="760" spans="1:9">
      <c r="A760" s="3"/>
      <c r="B760" s="3"/>
      <c r="C760" s="3"/>
      <c r="E760" s="3"/>
      <c r="F760" s="3"/>
      <c r="G760" s="3"/>
      <c r="I760" s="3"/>
    </row>
    <row r="761" spans="1:9">
      <c r="A761" s="3"/>
      <c r="B761" s="3"/>
      <c r="C761" s="3"/>
      <c r="E761" s="3"/>
      <c r="F761" s="3"/>
      <c r="G761" s="3"/>
      <c r="I761" s="3"/>
    </row>
    <row r="762" spans="1:9">
      <c r="A762" s="3"/>
      <c r="B762" s="3"/>
      <c r="C762" s="3"/>
      <c r="E762" s="3"/>
      <c r="F762" s="3"/>
      <c r="G762" s="3"/>
      <c r="I762" s="3"/>
    </row>
    <row r="763" spans="1:9">
      <c r="A763" s="3"/>
      <c r="B763" s="3"/>
      <c r="C763" s="3"/>
      <c r="E763" s="3"/>
      <c r="F763" s="3"/>
      <c r="G763" s="3"/>
      <c r="I763" s="3"/>
    </row>
    <row r="764" spans="1:9">
      <c r="A764" s="3"/>
      <c r="B764" s="3"/>
      <c r="C764" s="3"/>
      <c r="E764" s="3"/>
      <c r="F764" s="3"/>
      <c r="G764" s="3"/>
      <c r="I764" s="3"/>
    </row>
    <row r="765" spans="1:9">
      <c r="A765" s="3"/>
      <c r="B765" s="3"/>
      <c r="C765" s="3"/>
      <c r="E765" s="3"/>
      <c r="F765" s="3"/>
      <c r="G765" s="3"/>
      <c r="I765" s="3"/>
    </row>
    <row r="766" spans="1:9">
      <c r="A766" s="3"/>
      <c r="B766" s="3"/>
      <c r="C766" s="3"/>
      <c r="E766" s="3"/>
      <c r="F766" s="3"/>
      <c r="G766" s="3"/>
      <c r="I766" s="3"/>
    </row>
    <row r="767" spans="1:9">
      <c r="A767" s="3"/>
      <c r="B767" s="3"/>
      <c r="C767" s="3"/>
      <c r="E767" s="3"/>
      <c r="F767" s="3"/>
      <c r="G767" s="3"/>
      <c r="I767" s="3"/>
    </row>
    <row r="768" spans="1:9">
      <c r="A768" s="3"/>
      <c r="B768" s="3"/>
      <c r="C768" s="3"/>
      <c r="E768" s="3"/>
      <c r="F768" s="3"/>
      <c r="G768" s="3"/>
      <c r="I768" s="3"/>
    </row>
    <row r="769" spans="1:9">
      <c r="A769" s="3"/>
      <c r="B769" s="3"/>
      <c r="C769" s="3"/>
      <c r="E769" s="3"/>
      <c r="F769" s="3"/>
      <c r="G769" s="3"/>
      <c r="I769" s="3"/>
    </row>
    <row r="770" spans="1:9">
      <c r="A770" s="3"/>
      <c r="B770" s="3"/>
      <c r="C770" s="3"/>
      <c r="E770" s="3"/>
      <c r="F770" s="3"/>
      <c r="G770" s="3"/>
      <c r="I770" s="3"/>
    </row>
    <row r="771" spans="1:9">
      <c r="A771" s="3"/>
      <c r="B771" s="3"/>
      <c r="C771" s="3"/>
      <c r="E771" s="3"/>
      <c r="F771" s="3"/>
      <c r="G771" s="3"/>
      <c r="I771" s="3"/>
    </row>
    <row r="772" spans="1:9">
      <c r="A772" s="3"/>
      <c r="B772" s="3"/>
      <c r="C772" s="3"/>
      <c r="E772" s="3"/>
      <c r="F772" s="3"/>
      <c r="G772" s="3"/>
      <c r="I772" s="3"/>
    </row>
    <row r="773" spans="1:9">
      <c r="A773" s="3"/>
      <c r="B773" s="3"/>
      <c r="C773" s="3"/>
      <c r="E773" s="3"/>
      <c r="F773" s="3"/>
      <c r="G773" s="3"/>
      <c r="I773" s="3"/>
    </row>
    <row r="774" spans="1:9">
      <c r="A774" s="3"/>
      <c r="B774" s="3"/>
      <c r="C774" s="3"/>
      <c r="E774" s="3"/>
      <c r="F774" s="3"/>
      <c r="G774" s="3"/>
      <c r="I774" s="3"/>
    </row>
    <row r="775" spans="1:9">
      <c r="A775" s="3"/>
      <c r="B775" s="3"/>
      <c r="C775" s="3"/>
      <c r="E775" s="3"/>
      <c r="F775" s="3"/>
      <c r="G775" s="3"/>
      <c r="I775" s="3"/>
    </row>
    <row r="776" spans="1:9">
      <c r="A776" s="3"/>
      <c r="B776" s="3"/>
      <c r="C776" s="3"/>
      <c r="E776" s="3"/>
      <c r="F776" s="3"/>
      <c r="G776" s="3"/>
      <c r="I776" s="3"/>
    </row>
    <row r="777" spans="1:9">
      <c r="A777" s="3"/>
      <c r="B777" s="3"/>
      <c r="C777" s="3"/>
      <c r="E777" s="3"/>
      <c r="F777" s="3"/>
      <c r="G777" s="3"/>
      <c r="I777" s="3"/>
    </row>
    <row r="778" spans="1:9">
      <c r="A778" s="3"/>
      <c r="B778" s="3"/>
      <c r="C778" s="3"/>
      <c r="E778" s="3"/>
      <c r="F778" s="3"/>
      <c r="G778" s="3"/>
      <c r="I778" s="3"/>
    </row>
    <row r="779" spans="1:9">
      <c r="A779" s="3"/>
      <c r="B779" s="3"/>
      <c r="C779" s="3"/>
      <c r="E779" s="3"/>
      <c r="F779" s="3"/>
      <c r="G779" s="3"/>
      <c r="I779" s="3"/>
    </row>
    <row r="780" spans="1:9">
      <c r="A780" s="3"/>
      <c r="B780" s="3"/>
      <c r="C780" s="3"/>
      <c r="E780" s="3"/>
      <c r="F780" s="3"/>
      <c r="G780" s="3"/>
      <c r="I780" s="3"/>
    </row>
    <row r="781" spans="1:9">
      <c r="A781" s="3"/>
      <c r="B781" s="3"/>
      <c r="C781" s="3"/>
      <c r="E781" s="3"/>
      <c r="F781" s="3"/>
      <c r="G781" s="3"/>
      <c r="I781" s="3"/>
    </row>
    <row r="782" spans="1:9">
      <c r="A782" s="3"/>
      <c r="B782" s="3"/>
      <c r="C782" s="3"/>
      <c r="E782" s="3"/>
      <c r="F782" s="3"/>
      <c r="G782" s="3"/>
      <c r="I782" s="3"/>
    </row>
    <row r="783" spans="1:9">
      <c r="A783" s="3"/>
      <c r="B783" s="3"/>
      <c r="C783" s="3"/>
      <c r="E783" s="3"/>
      <c r="F783" s="3"/>
      <c r="G783" s="3"/>
      <c r="I783" s="3"/>
    </row>
    <row r="784" spans="1:9">
      <c r="A784" s="3"/>
      <c r="B784" s="3"/>
      <c r="C784" s="3"/>
      <c r="E784" s="3"/>
      <c r="F784" s="3"/>
      <c r="G784" s="3"/>
      <c r="I784" s="3"/>
    </row>
    <row r="785" spans="1:9">
      <c r="A785" s="3"/>
      <c r="B785" s="3"/>
      <c r="C785" s="3"/>
      <c r="E785" s="3"/>
      <c r="F785" s="3"/>
      <c r="G785" s="3"/>
      <c r="I785" s="3"/>
    </row>
    <row r="786" spans="1:9">
      <c r="A786" s="3"/>
      <c r="B786" s="3"/>
      <c r="C786" s="3"/>
      <c r="E786" s="3"/>
      <c r="F786" s="3"/>
      <c r="G786" s="3"/>
      <c r="I786" s="3"/>
    </row>
    <row r="787" spans="1:9">
      <c r="A787" s="3"/>
      <c r="B787" s="3"/>
      <c r="C787" s="3"/>
      <c r="E787" s="3"/>
      <c r="F787" s="3"/>
      <c r="G787" s="3"/>
      <c r="I787" s="3"/>
    </row>
    <row r="788" spans="1:9">
      <c r="A788" s="3"/>
      <c r="B788" s="3"/>
      <c r="C788" s="3"/>
      <c r="E788" s="3"/>
      <c r="F788" s="3"/>
      <c r="G788" s="3"/>
      <c r="I788" s="3"/>
    </row>
    <row r="789" spans="1:9">
      <c r="A789" s="3"/>
      <c r="B789" s="3"/>
      <c r="C789" s="3"/>
      <c r="E789" s="3"/>
      <c r="F789" s="3"/>
      <c r="G789" s="3"/>
      <c r="I789" s="3"/>
    </row>
    <row r="790" spans="1:9">
      <c r="A790" s="3"/>
      <c r="B790" s="3"/>
      <c r="C790" s="3"/>
      <c r="E790" s="3"/>
      <c r="F790" s="3"/>
      <c r="G790" s="3"/>
      <c r="I790" s="3"/>
    </row>
    <row r="791" spans="1:9">
      <c r="A791" s="3"/>
      <c r="B791" s="3"/>
      <c r="C791" s="3"/>
      <c r="E791" s="3"/>
      <c r="F791" s="3"/>
      <c r="G791" s="3"/>
      <c r="I791" s="3"/>
    </row>
    <row r="792" spans="1:9">
      <c r="A792" s="3"/>
      <c r="B792" s="3"/>
      <c r="C792" s="3"/>
      <c r="E792" s="3"/>
      <c r="F792" s="3"/>
      <c r="G792" s="3"/>
      <c r="I792" s="3"/>
    </row>
    <row r="793" spans="1:9">
      <c r="A793" s="3"/>
      <c r="B793" s="3"/>
      <c r="C793" s="3"/>
      <c r="E793" s="3"/>
      <c r="F793" s="3"/>
      <c r="G793" s="3"/>
      <c r="I793" s="3"/>
    </row>
    <row r="794" spans="1:9">
      <c r="A794" s="3"/>
      <c r="B794" s="3"/>
      <c r="C794" s="3"/>
      <c r="E794" s="3"/>
      <c r="F794" s="3"/>
      <c r="G794" s="3"/>
      <c r="I794" s="3"/>
    </row>
    <row r="795" spans="1:9">
      <c r="A795" s="3"/>
      <c r="B795" s="3"/>
      <c r="C795" s="3"/>
      <c r="E795" s="3"/>
      <c r="F795" s="3"/>
      <c r="G795" s="3"/>
      <c r="I795" s="3"/>
    </row>
    <row r="796" spans="1:9">
      <c r="A796" s="3"/>
      <c r="B796" s="3"/>
      <c r="C796" s="3"/>
      <c r="E796" s="3"/>
      <c r="F796" s="3"/>
      <c r="G796" s="3"/>
      <c r="I796" s="3"/>
    </row>
    <row r="797" spans="1:9">
      <c r="A797" s="3"/>
      <c r="B797" s="3"/>
      <c r="C797" s="3"/>
      <c r="E797" s="3"/>
      <c r="F797" s="3"/>
      <c r="G797" s="3"/>
      <c r="I797" s="3"/>
    </row>
    <row r="798" spans="1:9">
      <c r="A798" s="3"/>
      <c r="B798" s="3"/>
      <c r="C798" s="3"/>
      <c r="E798" s="3"/>
      <c r="F798" s="3"/>
      <c r="G798" s="3"/>
      <c r="I798" s="3"/>
    </row>
    <row r="799" spans="1:9">
      <c r="A799" s="3"/>
      <c r="B799" s="3"/>
      <c r="C799" s="3"/>
      <c r="E799" s="3"/>
      <c r="F799" s="3"/>
      <c r="G799" s="3"/>
      <c r="I799" s="3"/>
    </row>
    <row r="800" spans="1:9">
      <c r="A800" s="3"/>
      <c r="B800" s="3"/>
      <c r="C800" s="3"/>
      <c r="E800" s="3"/>
      <c r="F800" s="3"/>
      <c r="G800" s="3"/>
      <c r="I800" s="3"/>
    </row>
    <row r="801" spans="1:9">
      <c r="A801" s="3"/>
      <c r="B801" s="3"/>
      <c r="C801" s="3"/>
      <c r="E801" s="3"/>
      <c r="F801" s="3"/>
      <c r="G801" s="3"/>
      <c r="I801" s="3"/>
    </row>
    <row r="802" spans="1:9">
      <c r="A802" s="3"/>
      <c r="B802" s="3"/>
      <c r="C802" s="3"/>
      <c r="E802" s="3"/>
      <c r="F802" s="3"/>
      <c r="G802" s="3"/>
      <c r="I802" s="3"/>
    </row>
    <row r="803" spans="1:9">
      <c r="A803" s="3"/>
      <c r="B803" s="3"/>
      <c r="C803" s="3"/>
      <c r="E803" s="3"/>
      <c r="F803" s="3"/>
      <c r="G803" s="3"/>
      <c r="I803" s="3"/>
    </row>
    <row r="804" spans="1:9">
      <c r="A804" s="3"/>
      <c r="B804" s="3"/>
      <c r="C804" s="3"/>
      <c r="E804" s="3"/>
      <c r="F804" s="3"/>
      <c r="G804" s="3"/>
      <c r="I804" s="3"/>
    </row>
    <row r="805" spans="1:9">
      <c r="A805" s="3"/>
      <c r="B805" s="3"/>
      <c r="C805" s="3"/>
      <c r="E805" s="3"/>
      <c r="F805" s="3"/>
      <c r="G805" s="3"/>
      <c r="I805" s="3"/>
    </row>
    <row r="806" spans="1:9">
      <c r="A806" s="3"/>
      <c r="B806" s="3"/>
      <c r="C806" s="3"/>
      <c r="E806" s="3"/>
      <c r="F806" s="3"/>
      <c r="G806" s="3"/>
      <c r="I806" s="3"/>
    </row>
    <row r="807" spans="1:9">
      <c r="A807" s="3"/>
      <c r="B807" s="3"/>
      <c r="C807" s="3"/>
      <c r="E807" s="3"/>
      <c r="F807" s="3"/>
      <c r="G807" s="3"/>
      <c r="I807" s="3"/>
    </row>
    <row r="808" spans="1:9">
      <c r="A808" s="3"/>
      <c r="B808" s="3"/>
      <c r="C808" s="3"/>
      <c r="E808" s="3"/>
      <c r="F808" s="3"/>
      <c r="G808" s="3"/>
      <c r="I808" s="3"/>
    </row>
    <row r="809" spans="1:9">
      <c r="A809" s="3"/>
      <c r="B809" s="3"/>
      <c r="C809" s="3"/>
      <c r="E809" s="3"/>
      <c r="F809" s="3"/>
      <c r="G809" s="3"/>
      <c r="I809" s="3"/>
    </row>
    <row r="810" spans="1:9">
      <c r="A810" s="3"/>
      <c r="B810" s="3"/>
      <c r="C810" s="3"/>
      <c r="E810" s="3"/>
      <c r="F810" s="3"/>
      <c r="G810" s="3"/>
      <c r="I810" s="3"/>
    </row>
    <row r="811" spans="1:9">
      <c r="A811" s="3"/>
      <c r="B811" s="3"/>
      <c r="C811" s="3"/>
      <c r="E811" s="3"/>
      <c r="F811" s="3"/>
      <c r="G811" s="3"/>
      <c r="I811" s="3"/>
    </row>
    <row r="812" spans="1:9">
      <c r="A812" s="3"/>
      <c r="B812" s="3"/>
      <c r="C812" s="3"/>
      <c r="E812" s="3"/>
      <c r="F812" s="3"/>
      <c r="G812" s="3"/>
      <c r="I812" s="3"/>
    </row>
    <row r="813" spans="1:9">
      <c r="A813" s="3"/>
      <c r="B813" s="3"/>
      <c r="C813" s="3"/>
      <c r="E813" s="3"/>
      <c r="F813" s="3"/>
      <c r="G813" s="3"/>
      <c r="I813" s="3"/>
    </row>
    <row r="814" spans="1:9">
      <c r="A814" s="3"/>
      <c r="B814" s="3"/>
      <c r="C814" s="3"/>
      <c r="E814" s="3"/>
      <c r="F814" s="3"/>
      <c r="G814" s="3"/>
      <c r="I814" s="3"/>
    </row>
    <row r="815" spans="1:9">
      <c r="A815" s="3"/>
      <c r="B815" s="3"/>
      <c r="C815" s="3"/>
      <c r="E815" s="3"/>
      <c r="F815" s="3"/>
      <c r="G815" s="3"/>
      <c r="I815" s="3"/>
    </row>
    <row r="816" spans="1:9">
      <c r="A816" s="3"/>
      <c r="B816" s="3"/>
      <c r="C816" s="3"/>
      <c r="E816" s="3"/>
      <c r="F816" s="3"/>
      <c r="G816" s="3"/>
      <c r="I816" s="3"/>
    </row>
    <row r="817" spans="1:9">
      <c r="A817" s="3"/>
      <c r="B817" s="3"/>
      <c r="C817" s="3"/>
      <c r="E817" s="3"/>
      <c r="F817" s="3"/>
      <c r="G817" s="3"/>
      <c r="I817" s="3"/>
    </row>
    <row r="818" spans="1:9">
      <c r="A818" s="3"/>
      <c r="B818" s="3"/>
      <c r="C818" s="3"/>
      <c r="E818" s="3"/>
      <c r="F818" s="3"/>
      <c r="G818" s="3"/>
      <c r="I818" s="3"/>
    </row>
    <row r="819" spans="1:9">
      <c r="A819" s="3"/>
      <c r="B819" s="3"/>
      <c r="C819" s="3"/>
      <c r="E819" s="3"/>
      <c r="F819" s="3"/>
      <c r="G819" s="3"/>
      <c r="I819" s="3"/>
    </row>
    <row r="820" spans="1:9">
      <c r="A820" s="3"/>
      <c r="B820" s="3"/>
      <c r="C820" s="3"/>
      <c r="E820" s="3"/>
      <c r="F820" s="3"/>
      <c r="G820" s="3"/>
      <c r="I820" s="3"/>
    </row>
    <row r="821" spans="1:9">
      <c r="A821" s="3"/>
      <c r="B821" s="3"/>
      <c r="C821" s="3"/>
      <c r="E821" s="3"/>
      <c r="F821" s="3"/>
      <c r="G821" s="3"/>
      <c r="I821" s="3"/>
    </row>
    <row r="822" spans="1:9">
      <c r="A822" s="3"/>
      <c r="B822" s="3"/>
      <c r="C822" s="3"/>
      <c r="E822" s="3"/>
      <c r="F822" s="3"/>
      <c r="G822" s="3"/>
      <c r="I822" s="3"/>
    </row>
    <row r="823" spans="1:9">
      <c r="A823" s="3"/>
      <c r="B823" s="3"/>
      <c r="C823" s="3"/>
      <c r="E823" s="3"/>
      <c r="F823" s="3"/>
      <c r="G823" s="3"/>
      <c r="I823" s="3"/>
    </row>
    <row r="824" spans="1:9">
      <c r="A824" s="3"/>
      <c r="B824" s="3"/>
      <c r="C824" s="3"/>
      <c r="E824" s="3"/>
      <c r="F824" s="3"/>
      <c r="G824" s="3"/>
      <c r="I824" s="3"/>
    </row>
    <row r="825" spans="1:9">
      <c r="A825" s="3"/>
      <c r="B825" s="3"/>
      <c r="C825" s="3"/>
      <c r="E825" s="3"/>
      <c r="F825" s="3"/>
      <c r="G825" s="3"/>
      <c r="I825" s="3"/>
    </row>
    <row r="826" spans="1:9">
      <c r="A826" s="3"/>
      <c r="B826" s="3"/>
      <c r="C826" s="3"/>
      <c r="E826" s="3"/>
      <c r="F826" s="3"/>
      <c r="G826" s="3"/>
      <c r="I826" s="3"/>
    </row>
    <row r="827" spans="1:9">
      <c r="A827" s="3"/>
      <c r="B827" s="3"/>
      <c r="C827" s="3"/>
      <c r="E827" s="3"/>
      <c r="F827" s="3"/>
      <c r="G827" s="3"/>
      <c r="I827" s="3"/>
    </row>
    <row r="828" spans="1:9">
      <c r="A828" s="3"/>
      <c r="B828" s="3"/>
      <c r="C828" s="3"/>
      <c r="E828" s="3"/>
      <c r="F828" s="3"/>
      <c r="G828" s="3"/>
      <c r="I828" s="3"/>
    </row>
    <row r="829" spans="1:9">
      <c r="A829" s="3"/>
      <c r="B829" s="3"/>
      <c r="C829" s="3"/>
      <c r="E829" s="3"/>
      <c r="F829" s="3"/>
      <c r="G829" s="3"/>
      <c r="I829" s="3"/>
    </row>
    <row r="830" spans="1:9">
      <c r="A830" s="3"/>
      <c r="B830" s="3"/>
      <c r="C830" s="3"/>
      <c r="E830" s="3"/>
      <c r="F830" s="3"/>
      <c r="G830" s="3"/>
      <c r="I830" s="3"/>
    </row>
    <row r="831" spans="1:9">
      <c r="A831" s="3"/>
      <c r="B831" s="3"/>
      <c r="C831" s="3"/>
      <c r="E831" s="3"/>
      <c r="F831" s="3"/>
      <c r="G831" s="3"/>
      <c r="I831" s="3"/>
    </row>
    <row r="832" spans="1:9">
      <c r="A832" s="3"/>
      <c r="B832" s="3"/>
      <c r="C832" s="3"/>
      <c r="E832" s="3"/>
      <c r="F832" s="3"/>
      <c r="G832" s="3"/>
      <c r="I832" s="3"/>
    </row>
    <row r="833" spans="1:9">
      <c r="A833" s="3"/>
      <c r="B833" s="3"/>
      <c r="C833" s="3"/>
      <c r="E833" s="3"/>
      <c r="F833" s="3"/>
      <c r="G833" s="3"/>
      <c r="I833" s="3"/>
    </row>
    <row r="834" spans="1:9">
      <c r="A834" s="3"/>
      <c r="B834" s="3"/>
      <c r="C834" s="3"/>
      <c r="E834" s="3"/>
      <c r="F834" s="3"/>
      <c r="G834" s="3"/>
      <c r="I834" s="3"/>
    </row>
    <row r="835" spans="1:9">
      <c r="A835" s="3"/>
      <c r="B835" s="3"/>
      <c r="C835" s="3"/>
      <c r="E835" s="3"/>
      <c r="F835" s="3"/>
      <c r="G835" s="3"/>
      <c r="I835" s="3"/>
    </row>
    <row r="836" spans="1:9">
      <c r="A836" s="3"/>
      <c r="B836" s="3"/>
      <c r="C836" s="3"/>
      <c r="E836" s="3"/>
      <c r="F836" s="3"/>
      <c r="G836" s="3"/>
      <c r="I836" s="3"/>
    </row>
    <row r="837" spans="1:9">
      <c r="A837" s="3"/>
      <c r="B837" s="3"/>
      <c r="C837" s="3"/>
      <c r="E837" s="3"/>
      <c r="F837" s="3"/>
      <c r="G837" s="3"/>
      <c r="I837" s="3"/>
    </row>
    <row r="838" spans="1:9">
      <c r="A838" s="3"/>
      <c r="B838" s="3"/>
      <c r="C838" s="3"/>
      <c r="E838" s="3"/>
      <c r="F838" s="3"/>
      <c r="G838" s="3"/>
      <c r="I838" s="3"/>
    </row>
    <row r="839" spans="1:9">
      <c r="A839" s="3"/>
      <c r="B839" s="3"/>
      <c r="C839" s="3"/>
      <c r="E839" s="3"/>
      <c r="F839" s="3"/>
      <c r="G839" s="3"/>
      <c r="I839" s="3"/>
    </row>
    <row r="840" spans="1:9">
      <c r="A840" s="3"/>
      <c r="B840" s="3"/>
      <c r="C840" s="3"/>
      <c r="E840" s="3"/>
      <c r="F840" s="3"/>
      <c r="G840" s="3"/>
      <c r="I840" s="3"/>
    </row>
    <row r="841" spans="1:9">
      <c r="A841" s="3"/>
      <c r="B841" s="3"/>
      <c r="C841" s="3"/>
      <c r="E841" s="3"/>
      <c r="F841" s="3"/>
      <c r="G841" s="3"/>
      <c r="I841" s="3"/>
    </row>
    <row r="842" spans="1:9">
      <c r="A842" s="3"/>
      <c r="B842" s="3"/>
      <c r="C842" s="3"/>
      <c r="E842" s="3"/>
      <c r="F842" s="3"/>
      <c r="G842" s="3"/>
      <c r="I842" s="3"/>
    </row>
    <row r="843" spans="1:9">
      <c r="A843" s="3"/>
      <c r="B843" s="3"/>
      <c r="C843" s="3"/>
      <c r="E843" s="3"/>
      <c r="F843" s="3"/>
      <c r="G843" s="3"/>
      <c r="I843" s="3"/>
    </row>
    <row r="844" spans="1:9">
      <c r="A844" s="3"/>
      <c r="B844" s="3"/>
      <c r="C844" s="3"/>
      <c r="E844" s="3"/>
      <c r="F844" s="3"/>
      <c r="G844" s="3"/>
      <c r="I844" s="3"/>
    </row>
    <row r="845" spans="1:9">
      <c r="A845" s="3"/>
      <c r="B845" s="3"/>
      <c r="C845" s="3"/>
      <c r="E845" s="3"/>
      <c r="F845" s="3"/>
      <c r="G845" s="3"/>
      <c r="I845" s="3"/>
    </row>
    <row r="846" spans="1:9">
      <c r="A846" s="3"/>
      <c r="B846" s="3"/>
      <c r="C846" s="3"/>
      <c r="E846" s="3"/>
      <c r="F846" s="3"/>
      <c r="G846" s="3"/>
      <c r="I846" s="3"/>
    </row>
    <row r="847" spans="1:9">
      <c r="A847" s="3"/>
      <c r="B847" s="3"/>
      <c r="C847" s="3"/>
      <c r="E847" s="3"/>
      <c r="F847" s="3"/>
      <c r="G847" s="3"/>
      <c r="I847" s="3"/>
    </row>
    <row r="848" spans="1:9">
      <c r="A848" s="3"/>
      <c r="B848" s="3"/>
      <c r="C848" s="3"/>
      <c r="E848" s="3"/>
      <c r="F848" s="3"/>
      <c r="G848" s="3"/>
      <c r="I848" s="3"/>
    </row>
    <row r="849" spans="1:9">
      <c r="A849" s="3"/>
      <c r="B849" s="3"/>
      <c r="C849" s="3"/>
      <c r="E849" s="3"/>
      <c r="F849" s="3"/>
      <c r="G849" s="3"/>
      <c r="I849" s="3"/>
    </row>
    <row r="850" spans="1:9">
      <c r="A850" s="3"/>
      <c r="B850" s="3"/>
      <c r="C850" s="3"/>
      <c r="E850" s="3"/>
      <c r="F850" s="3"/>
      <c r="G850" s="3"/>
      <c r="I850" s="3"/>
    </row>
    <row r="851" spans="1:9">
      <c r="A851" s="3"/>
      <c r="B851" s="3"/>
      <c r="C851" s="3"/>
      <c r="E851" s="3"/>
      <c r="F851" s="3"/>
      <c r="G851" s="3"/>
      <c r="I851" s="3"/>
    </row>
    <row r="852" spans="1:9">
      <c r="A852" s="3"/>
      <c r="B852" s="3"/>
      <c r="C852" s="3"/>
      <c r="E852" s="3"/>
      <c r="F852" s="3"/>
      <c r="G852" s="3"/>
      <c r="I852" s="3"/>
    </row>
    <row r="853" spans="1:9">
      <c r="A853" s="3"/>
      <c r="B853" s="3"/>
      <c r="C853" s="3"/>
      <c r="E853" s="3"/>
      <c r="F853" s="3"/>
      <c r="G853" s="3"/>
      <c r="I853" s="3"/>
    </row>
    <row r="854" spans="1:9">
      <c r="A854" s="3"/>
      <c r="B854" s="3"/>
      <c r="C854" s="3"/>
      <c r="E854" s="3"/>
      <c r="F854" s="3"/>
      <c r="G854" s="3"/>
      <c r="I854" s="3"/>
    </row>
    <row r="855" spans="1:9">
      <c r="A855" s="3"/>
      <c r="B855" s="3"/>
      <c r="C855" s="3"/>
      <c r="E855" s="3"/>
      <c r="F855" s="3"/>
      <c r="G855" s="3"/>
      <c r="I855" s="3"/>
    </row>
    <row r="856" spans="1:9">
      <c r="A856" s="3"/>
      <c r="B856" s="3"/>
      <c r="C856" s="3"/>
      <c r="E856" s="3"/>
      <c r="F856" s="3"/>
      <c r="G856" s="3"/>
      <c r="I856" s="3"/>
    </row>
    <row r="857" spans="1:9">
      <c r="A857" s="3"/>
      <c r="B857" s="3"/>
      <c r="C857" s="3"/>
      <c r="E857" s="3"/>
      <c r="F857" s="3"/>
      <c r="G857" s="3"/>
      <c r="I857" s="3"/>
    </row>
    <row r="858" spans="1:9">
      <c r="A858" s="3"/>
      <c r="B858" s="3"/>
      <c r="C858" s="3"/>
      <c r="E858" s="3"/>
      <c r="F858" s="3"/>
      <c r="G858" s="3"/>
      <c r="I858" s="3"/>
    </row>
    <row r="859" spans="1:9">
      <c r="A859" s="3"/>
      <c r="B859" s="3"/>
      <c r="C859" s="3"/>
      <c r="E859" s="3"/>
      <c r="F859" s="3"/>
      <c r="G859" s="3"/>
      <c r="I859" s="3"/>
    </row>
    <row r="860" spans="1:9">
      <c r="A860" s="3"/>
      <c r="B860" s="3"/>
      <c r="C860" s="3"/>
      <c r="E860" s="3"/>
      <c r="F860" s="3"/>
      <c r="G860" s="3"/>
      <c r="I860" s="3"/>
    </row>
    <row r="861" spans="1:9">
      <c r="A861" s="3"/>
      <c r="B861" s="3"/>
      <c r="C861" s="3"/>
      <c r="E861" s="3"/>
      <c r="F861" s="3"/>
      <c r="G861" s="3"/>
      <c r="I861" s="3"/>
    </row>
    <row r="862" spans="1:9">
      <c r="A862" s="3"/>
      <c r="B862" s="3"/>
      <c r="C862" s="3"/>
      <c r="E862" s="3"/>
      <c r="F862" s="3"/>
      <c r="G862" s="3"/>
      <c r="I862" s="3"/>
    </row>
    <row r="863" spans="1:9">
      <c r="A863" s="3"/>
      <c r="B863" s="3"/>
      <c r="C863" s="3"/>
      <c r="E863" s="3"/>
      <c r="F863" s="3"/>
      <c r="G863" s="3"/>
      <c r="I863" s="3"/>
    </row>
    <row r="864" spans="1:9">
      <c r="A864" s="3"/>
      <c r="B864" s="3"/>
      <c r="C864" s="3"/>
      <c r="E864" s="3"/>
      <c r="F864" s="3"/>
      <c r="G864" s="3"/>
      <c r="I864" s="3"/>
    </row>
    <row r="865" spans="1:9">
      <c r="A865" s="3"/>
      <c r="B865" s="3"/>
      <c r="C865" s="3"/>
      <c r="E865" s="3"/>
      <c r="F865" s="3"/>
      <c r="G865" s="3"/>
      <c r="I865" s="3"/>
    </row>
    <row r="866" spans="1:9">
      <c r="A866" s="3"/>
      <c r="B866" s="3"/>
      <c r="C866" s="3"/>
      <c r="E866" s="3"/>
      <c r="F866" s="3"/>
      <c r="G866" s="3"/>
      <c r="I866" s="3"/>
    </row>
    <row r="867" spans="1:9">
      <c r="A867" s="3"/>
      <c r="B867" s="3"/>
      <c r="C867" s="3"/>
      <c r="E867" s="3"/>
      <c r="F867" s="3"/>
      <c r="G867" s="3"/>
      <c r="I867" s="3"/>
    </row>
    <row r="868" spans="1:9">
      <c r="A868" s="3"/>
      <c r="B868" s="3"/>
      <c r="C868" s="3"/>
      <c r="E868" s="3"/>
      <c r="F868" s="3"/>
      <c r="G868" s="3"/>
      <c r="I868" s="3"/>
    </row>
    <row r="869" spans="1:9">
      <c r="A869" s="3"/>
      <c r="B869" s="3"/>
      <c r="C869" s="3"/>
      <c r="E869" s="3"/>
      <c r="F869" s="3"/>
      <c r="G869" s="3"/>
      <c r="I869" s="3"/>
    </row>
    <row r="870" spans="1:9">
      <c r="A870" s="3"/>
      <c r="B870" s="3"/>
      <c r="C870" s="3"/>
      <c r="E870" s="3"/>
      <c r="F870" s="3"/>
      <c r="G870" s="3"/>
      <c r="I870" s="3"/>
    </row>
    <row r="871" spans="1:9">
      <c r="A871" s="3"/>
      <c r="B871" s="3"/>
      <c r="C871" s="3"/>
      <c r="E871" s="3"/>
      <c r="F871" s="3"/>
      <c r="G871" s="3"/>
      <c r="I871" s="3"/>
    </row>
    <row r="872" spans="1:9">
      <c r="A872" s="3"/>
      <c r="B872" s="3"/>
      <c r="C872" s="3"/>
      <c r="E872" s="3"/>
      <c r="F872" s="3"/>
      <c r="G872" s="3"/>
      <c r="I872" s="3"/>
    </row>
    <row r="873" spans="1:9">
      <c r="A873" s="3"/>
      <c r="B873" s="3"/>
      <c r="C873" s="3"/>
      <c r="E873" s="3"/>
      <c r="F873" s="3"/>
      <c r="G873" s="3"/>
      <c r="I873" s="3"/>
    </row>
    <row r="874" spans="1:9">
      <c r="A874" s="3"/>
      <c r="B874" s="3"/>
      <c r="C874" s="3"/>
      <c r="E874" s="3"/>
      <c r="F874" s="3"/>
      <c r="G874" s="3"/>
      <c r="I874" s="3"/>
    </row>
    <row r="875" spans="1:9">
      <c r="A875" s="3"/>
      <c r="B875" s="3"/>
      <c r="C875" s="3"/>
      <c r="E875" s="3"/>
      <c r="F875" s="3"/>
      <c r="G875" s="3"/>
      <c r="I875" s="3"/>
    </row>
    <row r="876" spans="1:9">
      <c r="A876" s="3"/>
      <c r="B876" s="3"/>
      <c r="C876" s="3"/>
      <c r="E876" s="3"/>
      <c r="F876" s="3"/>
      <c r="G876" s="3"/>
      <c r="I876" s="3"/>
    </row>
    <row r="877" spans="1:9">
      <c r="A877" s="3"/>
      <c r="B877" s="3"/>
      <c r="C877" s="3"/>
      <c r="E877" s="3"/>
      <c r="F877" s="3"/>
      <c r="G877" s="3"/>
      <c r="I877" s="3"/>
    </row>
    <row r="878" spans="1:9">
      <c r="A878" s="3"/>
      <c r="B878" s="3"/>
      <c r="C878" s="3"/>
      <c r="E878" s="3"/>
      <c r="F878" s="3"/>
      <c r="G878" s="3"/>
      <c r="I878" s="3"/>
    </row>
    <row r="879" spans="1:9">
      <c r="A879" s="3"/>
      <c r="B879" s="3"/>
      <c r="C879" s="3"/>
      <c r="E879" s="3"/>
      <c r="F879" s="3"/>
      <c r="G879" s="3"/>
      <c r="I879" s="3"/>
    </row>
    <row r="880" spans="1:9">
      <c r="A880" s="3"/>
      <c r="B880" s="3"/>
      <c r="C880" s="3"/>
      <c r="E880" s="3"/>
      <c r="F880" s="3"/>
      <c r="G880" s="3"/>
      <c r="I880" s="3"/>
    </row>
    <row r="881" spans="1:9">
      <c r="A881" s="3"/>
      <c r="B881" s="3"/>
      <c r="C881" s="3"/>
      <c r="E881" s="3"/>
      <c r="F881" s="3"/>
      <c r="G881" s="3"/>
      <c r="I881" s="3"/>
    </row>
    <row r="882" spans="1:9">
      <c r="A882" s="3"/>
      <c r="B882" s="3"/>
      <c r="C882" s="3"/>
      <c r="E882" s="3"/>
      <c r="F882" s="3"/>
      <c r="G882" s="3"/>
      <c r="I882" s="3"/>
    </row>
    <row r="883" spans="1:9">
      <c r="A883" s="3"/>
      <c r="B883" s="3"/>
      <c r="C883" s="3"/>
      <c r="E883" s="3"/>
      <c r="F883" s="3"/>
      <c r="G883" s="3"/>
      <c r="I883" s="3"/>
    </row>
    <row r="884" spans="1:9">
      <c r="A884" s="3"/>
      <c r="B884" s="3"/>
      <c r="C884" s="3"/>
      <c r="E884" s="3"/>
      <c r="F884" s="3"/>
      <c r="G884" s="3"/>
      <c r="I884" s="3"/>
    </row>
    <row r="885" spans="1:9">
      <c r="A885" s="3"/>
      <c r="B885" s="3"/>
      <c r="C885" s="3"/>
      <c r="E885" s="3"/>
      <c r="F885" s="3"/>
      <c r="G885" s="3"/>
      <c r="I885" s="3"/>
    </row>
    <row r="886" spans="1:9">
      <c r="A886" s="3"/>
      <c r="B886" s="3"/>
      <c r="C886" s="3"/>
      <c r="E886" s="3"/>
      <c r="F886" s="3"/>
      <c r="G886" s="3"/>
      <c r="I886" s="3"/>
    </row>
    <row r="887" spans="1:9">
      <c r="A887" s="3"/>
      <c r="B887" s="3"/>
      <c r="C887" s="3"/>
      <c r="E887" s="3"/>
      <c r="F887" s="3"/>
      <c r="G887" s="3"/>
      <c r="I887" s="3"/>
    </row>
    <row r="888" spans="1:9">
      <c r="A888" s="3"/>
      <c r="B888" s="3"/>
      <c r="C888" s="3"/>
      <c r="E888" s="3"/>
      <c r="F888" s="3"/>
      <c r="G888" s="3"/>
      <c r="I888" s="3"/>
    </row>
    <row r="889" spans="1:9">
      <c r="A889" s="3"/>
      <c r="B889" s="3"/>
      <c r="C889" s="3"/>
      <c r="E889" s="3"/>
      <c r="F889" s="3"/>
      <c r="G889" s="3"/>
      <c r="I889" s="3"/>
    </row>
    <row r="890" spans="1:9">
      <c r="A890" s="3"/>
      <c r="B890" s="3"/>
      <c r="C890" s="3"/>
      <c r="E890" s="3"/>
      <c r="F890" s="3"/>
      <c r="G890" s="3"/>
      <c r="I890" s="3"/>
    </row>
    <row r="891" spans="1:9">
      <c r="A891" s="3"/>
      <c r="B891" s="3"/>
      <c r="C891" s="3"/>
      <c r="E891" s="3"/>
      <c r="F891" s="3"/>
      <c r="G891" s="3"/>
      <c r="I891" s="3"/>
    </row>
    <row r="892" spans="1:9">
      <c r="A892" s="3"/>
      <c r="B892" s="3"/>
      <c r="C892" s="3"/>
      <c r="E892" s="3"/>
      <c r="F892" s="3"/>
      <c r="G892" s="3"/>
      <c r="I892" s="3"/>
    </row>
    <row r="893" spans="1:9">
      <c r="A893" s="3"/>
      <c r="B893" s="3"/>
      <c r="C893" s="3"/>
      <c r="E893" s="3"/>
      <c r="F893" s="3"/>
      <c r="G893" s="3"/>
      <c r="I893" s="3"/>
    </row>
    <row r="894" spans="1:9">
      <c r="A894" s="3"/>
      <c r="B894" s="3"/>
      <c r="C894" s="3"/>
      <c r="E894" s="3"/>
      <c r="F894" s="3"/>
      <c r="G894" s="3"/>
      <c r="I894" s="3"/>
    </row>
    <row r="895" spans="1:9">
      <c r="A895" s="3"/>
      <c r="B895" s="3"/>
      <c r="C895" s="3"/>
      <c r="E895" s="3"/>
      <c r="F895" s="3"/>
      <c r="G895" s="3"/>
      <c r="I895" s="3"/>
    </row>
    <row r="896" spans="1:9">
      <c r="A896" s="3"/>
      <c r="B896" s="3"/>
      <c r="C896" s="3"/>
      <c r="E896" s="3"/>
      <c r="F896" s="3"/>
      <c r="G896" s="3"/>
      <c r="I896" s="3"/>
    </row>
    <row r="897" spans="1:9">
      <c r="A897" s="3"/>
      <c r="B897" s="3"/>
      <c r="C897" s="3"/>
      <c r="E897" s="3"/>
      <c r="F897" s="3"/>
      <c r="G897" s="3"/>
      <c r="I897" s="3"/>
    </row>
    <row r="898" spans="1:9">
      <c r="A898" s="3"/>
      <c r="B898" s="3"/>
      <c r="C898" s="3"/>
      <c r="E898" s="3"/>
      <c r="F898" s="3"/>
      <c r="G898" s="3"/>
      <c r="I898" s="3"/>
    </row>
    <row r="899" spans="1:9">
      <c r="A899" s="3"/>
      <c r="B899" s="3"/>
      <c r="C899" s="3"/>
      <c r="E899" s="3"/>
      <c r="F899" s="3"/>
      <c r="G899" s="3"/>
      <c r="I899" s="3"/>
    </row>
    <row r="900" spans="1:9">
      <c r="A900" s="3"/>
      <c r="B900" s="3"/>
      <c r="C900" s="3"/>
      <c r="E900" s="3"/>
      <c r="F900" s="3"/>
      <c r="G900" s="3"/>
      <c r="I900" s="3"/>
    </row>
    <row r="901" spans="1:9">
      <c r="A901" s="3"/>
      <c r="B901" s="3"/>
      <c r="C901" s="3"/>
      <c r="E901" s="3"/>
      <c r="F901" s="3"/>
      <c r="G901" s="3"/>
      <c r="I901" s="3"/>
    </row>
    <row r="902" spans="1:9">
      <c r="A902" s="3"/>
      <c r="B902" s="3"/>
      <c r="C902" s="3"/>
      <c r="E902" s="3"/>
      <c r="F902" s="3"/>
      <c r="G902" s="3"/>
      <c r="I902" s="3"/>
    </row>
    <row r="903" spans="1:9">
      <c r="A903" s="3"/>
      <c r="B903" s="3"/>
      <c r="C903" s="3"/>
      <c r="E903" s="3"/>
      <c r="F903" s="3"/>
      <c r="G903" s="3"/>
      <c r="I903" s="3"/>
    </row>
    <row r="904" spans="1:9">
      <c r="A904" s="3"/>
      <c r="B904" s="3"/>
      <c r="C904" s="3"/>
      <c r="E904" s="3"/>
      <c r="F904" s="3"/>
      <c r="G904" s="3"/>
      <c r="I904" s="3"/>
    </row>
    <row r="905" spans="1:9">
      <c r="A905" s="3"/>
      <c r="B905" s="3"/>
      <c r="C905" s="3"/>
      <c r="E905" s="3"/>
      <c r="F905" s="3"/>
      <c r="G905" s="3"/>
      <c r="I905" s="3"/>
    </row>
    <row r="906" spans="1:9">
      <c r="A906" s="3"/>
      <c r="B906" s="3"/>
      <c r="C906" s="3"/>
      <c r="E906" s="3"/>
      <c r="F906" s="3"/>
      <c r="G906" s="3"/>
      <c r="I906" s="3"/>
    </row>
    <row r="907" spans="1:9">
      <c r="A907" s="3"/>
      <c r="B907" s="3"/>
      <c r="C907" s="3"/>
      <c r="E907" s="3"/>
      <c r="F907" s="3"/>
      <c r="G907" s="3"/>
      <c r="I907" s="3"/>
    </row>
    <row r="908" spans="1:9">
      <c r="A908" s="3"/>
      <c r="B908" s="3"/>
      <c r="C908" s="3"/>
      <c r="E908" s="3"/>
      <c r="F908" s="3"/>
      <c r="G908" s="3"/>
      <c r="I908" s="3"/>
    </row>
    <row r="909" spans="1:9">
      <c r="A909" s="3"/>
      <c r="B909" s="3"/>
      <c r="C909" s="3"/>
      <c r="E909" s="3"/>
      <c r="F909" s="3"/>
      <c r="G909" s="3"/>
      <c r="I909" s="3"/>
    </row>
    <row r="910" spans="1:9">
      <c r="A910" s="3"/>
      <c r="B910" s="3"/>
      <c r="C910" s="3"/>
      <c r="E910" s="3"/>
      <c r="F910" s="3"/>
      <c r="G910" s="3"/>
      <c r="I910" s="3"/>
    </row>
    <row r="911" spans="1:9">
      <c r="A911" s="3"/>
      <c r="B911" s="3"/>
      <c r="C911" s="3"/>
      <c r="E911" s="3"/>
      <c r="F911" s="3"/>
      <c r="G911" s="3"/>
      <c r="I911" s="3"/>
    </row>
    <row r="912" spans="1:9">
      <c r="A912" s="3"/>
      <c r="B912" s="3"/>
      <c r="C912" s="3"/>
      <c r="E912" s="3"/>
      <c r="F912" s="3"/>
      <c r="G912" s="3"/>
      <c r="I912" s="3"/>
    </row>
    <row r="913" spans="1:9">
      <c r="A913" s="3"/>
      <c r="B913" s="3"/>
      <c r="C913" s="3"/>
      <c r="E913" s="3"/>
      <c r="F913" s="3"/>
      <c r="G913" s="3"/>
      <c r="I913" s="3"/>
    </row>
    <row r="914" spans="1:9">
      <c r="A914" s="3"/>
      <c r="B914" s="3"/>
      <c r="C914" s="3"/>
      <c r="E914" s="3"/>
      <c r="F914" s="3"/>
      <c r="G914" s="3"/>
      <c r="I914" s="3"/>
    </row>
    <row r="915" spans="1:9">
      <c r="A915" s="3"/>
      <c r="B915" s="3"/>
      <c r="C915" s="3"/>
      <c r="E915" s="3"/>
      <c r="F915" s="3"/>
      <c r="G915" s="3"/>
      <c r="I915" s="3"/>
    </row>
    <row r="916" spans="1:9">
      <c r="A916" s="3"/>
      <c r="B916" s="3"/>
      <c r="C916" s="3"/>
      <c r="E916" s="3"/>
      <c r="F916" s="3"/>
      <c r="G916" s="3"/>
      <c r="I916" s="3"/>
    </row>
    <row r="917" spans="1:9">
      <c r="A917" s="3"/>
      <c r="B917" s="3"/>
      <c r="C917" s="3"/>
      <c r="E917" s="3"/>
      <c r="F917" s="3"/>
      <c r="G917" s="3"/>
      <c r="I917" s="3"/>
    </row>
    <row r="918" spans="1:9">
      <c r="A918" s="3"/>
      <c r="B918" s="3"/>
      <c r="C918" s="3"/>
      <c r="E918" s="3"/>
      <c r="F918" s="3"/>
      <c r="G918" s="3"/>
      <c r="I918" s="3"/>
    </row>
    <row r="919" spans="1:9">
      <c r="A919" s="3"/>
      <c r="B919" s="3"/>
      <c r="C919" s="3"/>
      <c r="E919" s="3"/>
      <c r="F919" s="3"/>
      <c r="G919" s="3"/>
      <c r="I919" s="3"/>
    </row>
    <row r="920" spans="1:9">
      <c r="A920" s="3"/>
      <c r="B920" s="3"/>
      <c r="C920" s="3"/>
      <c r="E920" s="3"/>
      <c r="F920" s="3"/>
      <c r="G920" s="3"/>
      <c r="I920" s="3"/>
    </row>
    <row r="921" spans="1:9">
      <c r="A921" s="3"/>
      <c r="B921" s="3"/>
      <c r="C921" s="3"/>
      <c r="E921" s="3"/>
      <c r="F921" s="3"/>
      <c r="G921" s="3"/>
      <c r="I921" s="3"/>
    </row>
    <row r="922" spans="1:9">
      <c r="A922" s="3"/>
      <c r="B922" s="3"/>
      <c r="C922" s="3"/>
      <c r="E922" s="3"/>
      <c r="F922" s="3"/>
      <c r="G922" s="3"/>
      <c r="I922" s="3"/>
    </row>
    <row r="923" spans="1:9">
      <c r="A923" s="3"/>
      <c r="B923" s="3"/>
      <c r="C923" s="3"/>
      <c r="E923" s="3"/>
      <c r="F923" s="3"/>
      <c r="G923" s="3"/>
      <c r="I923" s="3"/>
    </row>
    <row r="924" spans="1:9">
      <c r="A924" s="3"/>
      <c r="B924" s="3"/>
      <c r="C924" s="3"/>
      <c r="E924" s="3"/>
      <c r="F924" s="3"/>
      <c r="G924" s="3"/>
      <c r="I924" s="3"/>
    </row>
    <row r="925" spans="1:9">
      <c r="A925" s="3"/>
      <c r="B925" s="3"/>
      <c r="C925" s="3"/>
      <c r="E925" s="3"/>
      <c r="F925" s="3"/>
      <c r="G925" s="3"/>
      <c r="I925" s="3"/>
    </row>
    <row r="926" spans="1:9">
      <c r="A926" s="3"/>
      <c r="B926" s="3"/>
      <c r="C926" s="3"/>
      <c r="E926" s="3"/>
      <c r="F926" s="3"/>
      <c r="G926" s="3"/>
      <c r="I926" s="3"/>
    </row>
    <row r="927" spans="1:9">
      <c r="A927" s="3"/>
      <c r="B927" s="3"/>
      <c r="C927" s="3"/>
      <c r="E927" s="3"/>
      <c r="F927" s="3"/>
      <c r="G927" s="3"/>
      <c r="I927" s="3"/>
    </row>
    <row r="928" spans="1:9">
      <c r="A928" s="3"/>
      <c r="B928" s="3"/>
      <c r="C928" s="3"/>
      <c r="E928" s="3"/>
      <c r="F928" s="3"/>
      <c r="G928" s="3"/>
      <c r="I928" s="3"/>
    </row>
    <row r="929" spans="1:9">
      <c r="A929" s="3"/>
      <c r="B929" s="3"/>
      <c r="C929" s="3"/>
      <c r="E929" s="3"/>
      <c r="F929" s="3"/>
      <c r="G929" s="3"/>
      <c r="I929" s="3"/>
    </row>
    <row r="930" spans="1:9">
      <c r="A930" s="3"/>
      <c r="B930" s="3"/>
      <c r="C930" s="3"/>
      <c r="E930" s="3"/>
      <c r="F930" s="3"/>
      <c r="G930" s="3"/>
      <c r="I930" s="3"/>
    </row>
    <row r="931" spans="1:9">
      <c r="A931" s="3"/>
      <c r="B931" s="3"/>
      <c r="C931" s="3"/>
      <c r="E931" s="3"/>
      <c r="F931" s="3"/>
      <c r="G931" s="3"/>
      <c r="I931" s="3"/>
    </row>
    <row r="932" spans="1:9">
      <c r="A932" s="3"/>
      <c r="B932" s="3"/>
      <c r="C932" s="3"/>
      <c r="E932" s="3"/>
      <c r="F932" s="3"/>
      <c r="G932" s="3"/>
      <c r="I932" s="3"/>
    </row>
    <row r="933" spans="1:9">
      <c r="A933" s="3"/>
      <c r="B933" s="3"/>
      <c r="C933" s="3"/>
      <c r="E933" s="3"/>
      <c r="F933" s="3"/>
      <c r="G933" s="3"/>
      <c r="I933" s="3"/>
    </row>
    <row r="934" spans="1:9">
      <c r="A934" s="3"/>
      <c r="B934" s="3"/>
      <c r="C934" s="3"/>
      <c r="E934" s="3"/>
      <c r="F934" s="3"/>
      <c r="G934" s="3"/>
      <c r="I934" s="3"/>
    </row>
    <row r="935" spans="1:9">
      <c r="A935" s="3"/>
      <c r="B935" s="3"/>
      <c r="C935" s="3"/>
      <c r="E935" s="3"/>
      <c r="F935" s="3"/>
      <c r="G935" s="3"/>
      <c r="I935" s="3"/>
    </row>
    <row r="936" spans="1:9">
      <c r="A936" s="3"/>
      <c r="B936" s="3"/>
      <c r="C936" s="3"/>
      <c r="E936" s="3"/>
      <c r="F936" s="3"/>
      <c r="G936" s="3"/>
      <c r="I936" s="3"/>
    </row>
    <row r="937" spans="1:9">
      <c r="A937" s="3"/>
      <c r="B937" s="3"/>
      <c r="C937" s="3"/>
      <c r="E937" s="3"/>
      <c r="F937" s="3"/>
      <c r="G937" s="3"/>
      <c r="I937" s="3"/>
    </row>
    <row r="938" spans="1:9">
      <c r="A938" s="3"/>
      <c r="B938" s="3"/>
      <c r="C938" s="3"/>
      <c r="E938" s="3"/>
      <c r="F938" s="3"/>
      <c r="G938" s="3"/>
      <c r="I938" s="3"/>
    </row>
    <row r="939" spans="1:9">
      <c r="A939" s="3"/>
      <c r="B939" s="3"/>
      <c r="C939" s="3"/>
      <c r="E939" s="3"/>
      <c r="F939" s="3"/>
      <c r="G939" s="3"/>
      <c r="I939" s="3"/>
    </row>
    <row r="940" spans="1:9">
      <c r="A940" s="3"/>
      <c r="B940" s="3"/>
      <c r="C940" s="3"/>
      <c r="E940" s="3"/>
      <c r="F940" s="3"/>
      <c r="G940" s="3"/>
      <c r="I940" s="3"/>
    </row>
    <row r="941" spans="1:9">
      <c r="A941" s="3"/>
      <c r="B941" s="3"/>
      <c r="C941" s="3"/>
      <c r="E941" s="3"/>
      <c r="F941" s="3"/>
      <c r="G941" s="3"/>
      <c r="I941" s="3"/>
    </row>
    <row r="942" spans="1:9">
      <c r="A942" s="3"/>
      <c r="B942" s="3"/>
      <c r="C942" s="3"/>
      <c r="E942" s="3"/>
      <c r="F942" s="3"/>
      <c r="G942" s="3"/>
      <c r="I942" s="3"/>
    </row>
    <row r="943" spans="1:9">
      <c r="A943" s="3"/>
      <c r="B943" s="3"/>
      <c r="C943" s="3"/>
      <c r="E943" s="3"/>
      <c r="F943" s="3"/>
      <c r="G943" s="3"/>
      <c r="I943" s="3"/>
    </row>
    <row r="944" spans="1:9">
      <c r="A944" s="3"/>
      <c r="B944" s="3"/>
      <c r="C944" s="3"/>
      <c r="E944" s="3"/>
      <c r="F944" s="3"/>
      <c r="G944" s="3"/>
      <c r="I944" s="3"/>
    </row>
    <row r="945" spans="1:9">
      <c r="A945" s="3"/>
      <c r="B945" s="3"/>
      <c r="C945" s="3"/>
      <c r="E945" s="3"/>
      <c r="F945" s="3"/>
      <c r="G945" s="3"/>
      <c r="I945" s="3"/>
    </row>
    <row r="946" spans="1:9">
      <c r="A946" s="3"/>
      <c r="B946" s="3"/>
      <c r="C946" s="3"/>
      <c r="E946" s="3"/>
      <c r="F946" s="3"/>
      <c r="G946" s="3"/>
      <c r="I946" s="3"/>
    </row>
    <row r="947" spans="1:9">
      <c r="A947" s="3"/>
      <c r="B947" s="3"/>
      <c r="C947" s="3"/>
      <c r="E947" s="3"/>
      <c r="F947" s="3"/>
      <c r="G947" s="3"/>
      <c r="I947" s="3"/>
    </row>
    <row r="948" spans="1:9">
      <c r="A948" s="3"/>
      <c r="B948" s="3"/>
      <c r="C948" s="3"/>
      <c r="E948" s="3"/>
      <c r="F948" s="3"/>
      <c r="G948" s="3"/>
      <c r="I948" s="3"/>
    </row>
    <row r="949" spans="1:9">
      <c r="A949" s="3"/>
      <c r="B949" s="3"/>
      <c r="C949" s="3"/>
      <c r="E949" s="3"/>
      <c r="F949" s="3"/>
      <c r="G949" s="3"/>
      <c r="I949" s="3"/>
    </row>
    <row r="950" spans="1:9">
      <c r="A950" s="3"/>
      <c r="B950" s="3"/>
      <c r="C950" s="3"/>
      <c r="E950" s="3"/>
      <c r="F950" s="3"/>
      <c r="G950" s="3"/>
      <c r="I950" s="3"/>
    </row>
    <row r="951" spans="1:9">
      <c r="A951" s="3"/>
      <c r="B951" s="3"/>
      <c r="C951" s="3"/>
      <c r="E951" s="3"/>
      <c r="F951" s="3"/>
      <c r="G951" s="3"/>
      <c r="I951" s="3"/>
    </row>
    <row r="952" spans="1:9">
      <c r="A952" s="3"/>
      <c r="B952" s="3"/>
      <c r="C952" s="3"/>
      <c r="E952" s="3"/>
      <c r="F952" s="3"/>
      <c r="G952" s="3"/>
      <c r="I952" s="3"/>
    </row>
    <row r="953" spans="1:9">
      <c r="A953" s="3"/>
      <c r="B953" s="3"/>
      <c r="C953" s="3"/>
      <c r="E953" s="3"/>
      <c r="F953" s="3"/>
      <c r="G953" s="3"/>
      <c r="I953" s="3"/>
    </row>
    <row r="954" spans="1:9">
      <c r="A954" s="3"/>
      <c r="B954" s="3"/>
      <c r="C954" s="3"/>
      <c r="E954" s="3"/>
      <c r="F954" s="3"/>
      <c r="G954" s="3"/>
      <c r="I954" s="3"/>
    </row>
    <row r="955" spans="1:9">
      <c r="A955" s="3"/>
      <c r="B955" s="3"/>
      <c r="C955" s="3"/>
      <c r="E955" s="3"/>
      <c r="F955" s="3"/>
      <c r="G955" s="3"/>
      <c r="I955" s="3"/>
    </row>
    <row r="956" spans="1:9">
      <c r="A956" s="3"/>
      <c r="B956" s="3"/>
      <c r="C956" s="3"/>
      <c r="E956" s="3"/>
      <c r="F956" s="3"/>
      <c r="G956" s="3"/>
      <c r="I956" s="3"/>
    </row>
    <row r="957" spans="1:9">
      <c r="A957" s="3"/>
      <c r="B957" s="3"/>
      <c r="C957" s="3"/>
      <c r="E957" s="3"/>
      <c r="F957" s="3"/>
      <c r="G957" s="3"/>
      <c r="I957" s="3"/>
    </row>
    <row r="958" spans="1:9">
      <c r="A958" s="3"/>
      <c r="B958" s="3"/>
      <c r="C958" s="3"/>
      <c r="E958" s="3"/>
      <c r="F958" s="3"/>
      <c r="G958" s="3"/>
      <c r="I958" s="3"/>
    </row>
    <row r="959" spans="1:9">
      <c r="A959" s="3"/>
      <c r="B959" s="3"/>
      <c r="C959" s="3"/>
      <c r="E959" s="3"/>
      <c r="F959" s="3"/>
      <c r="G959" s="3"/>
      <c r="I959" s="3"/>
    </row>
    <row r="960" spans="1:9">
      <c r="A960" s="3"/>
      <c r="B960" s="3"/>
      <c r="C960" s="3"/>
      <c r="E960" s="3"/>
      <c r="F960" s="3"/>
      <c r="G960" s="3"/>
      <c r="I960" s="3"/>
    </row>
    <row r="961" spans="1:9">
      <c r="A961" s="3"/>
      <c r="B961" s="3"/>
      <c r="C961" s="3"/>
      <c r="E961" s="3"/>
      <c r="F961" s="3"/>
      <c r="G961" s="3"/>
      <c r="I961" s="3"/>
    </row>
    <row r="962" spans="1:9">
      <c r="A962" s="3"/>
      <c r="B962" s="3"/>
      <c r="C962" s="3"/>
      <c r="E962" s="3"/>
      <c r="F962" s="3"/>
      <c r="G962" s="3"/>
      <c r="I962" s="3"/>
    </row>
    <row r="963" spans="1:9">
      <c r="A963" s="3"/>
      <c r="B963" s="3"/>
      <c r="C963" s="3"/>
      <c r="E963" s="3"/>
      <c r="F963" s="3"/>
      <c r="G963" s="3"/>
      <c r="I963" s="3"/>
    </row>
    <row r="964" spans="1:9">
      <c r="A964" s="3"/>
      <c r="B964" s="3"/>
      <c r="C964" s="3"/>
      <c r="E964" s="3"/>
      <c r="F964" s="3"/>
      <c r="G964" s="3"/>
      <c r="I964" s="3"/>
    </row>
    <row r="965" spans="1:9">
      <c r="A965" s="3"/>
      <c r="B965" s="3"/>
      <c r="C965" s="3"/>
      <c r="E965" s="3"/>
      <c r="F965" s="3"/>
      <c r="G965" s="3"/>
      <c r="I965" s="3"/>
    </row>
    <row r="966" spans="1:9">
      <c r="A966" s="3"/>
      <c r="B966" s="3"/>
      <c r="C966" s="3"/>
      <c r="E966" s="3"/>
      <c r="F966" s="3"/>
      <c r="G966" s="3"/>
      <c r="I966" s="3"/>
    </row>
    <row r="967" spans="1:9">
      <c r="A967" s="3"/>
      <c r="B967" s="3"/>
      <c r="C967" s="3"/>
      <c r="E967" s="3"/>
      <c r="F967" s="3"/>
      <c r="G967" s="3"/>
      <c r="I967" s="3"/>
    </row>
    <row r="968" spans="1:9">
      <c r="A968" s="3"/>
      <c r="B968" s="3"/>
      <c r="C968" s="3"/>
      <c r="E968" s="3"/>
      <c r="F968" s="3"/>
      <c r="G968" s="3"/>
      <c r="I968" s="3"/>
    </row>
    <row r="969" spans="1:9">
      <c r="A969" s="3"/>
      <c r="B969" s="3"/>
      <c r="C969" s="3"/>
      <c r="E969" s="3"/>
      <c r="F969" s="3"/>
      <c r="G969" s="3"/>
      <c r="I969" s="3"/>
    </row>
    <row r="970" spans="1:9">
      <c r="A970" s="3"/>
      <c r="B970" s="3"/>
      <c r="C970" s="3"/>
      <c r="E970" s="3"/>
      <c r="F970" s="3"/>
      <c r="G970" s="3"/>
      <c r="I970" s="3"/>
    </row>
    <row r="971" spans="1:9">
      <c r="A971" s="3"/>
      <c r="B971" s="3"/>
      <c r="C971" s="3"/>
      <c r="E971" s="3"/>
      <c r="F971" s="3"/>
      <c r="G971" s="3"/>
      <c r="I971" s="3"/>
    </row>
    <row r="972" spans="1:9">
      <c r="A972" s="3"/>
      <c r="B972" s="3"/>
      <c r="C972" s="3"/>
      <c r="E972" s="3"/>
      <c r="F972" s="3"/>
      <c r="G972" s="3"/>
      <c r="I972" s="3"/>
    </row>
    <row r="973" spans="1:9">
      <c r="A973" s="3"/>
      <c r="B973" s="3"/>
      <c r="C973" s="3"/>
      <c r="E973" s="3"/>
      <c r="F973" s="3"/>
      <c r="G973" s="3"/>
      <c r="I973" s="3"/>
    </row>
    <row r="974" spans="1:9">
      <c r="A974" s="3"/>
      <c r="B974" s="3"/>
      <c r="C974" s="3"/>
      <c r="E974" s="3"/>
      <c r="F974" s="3"/>
      <c r="G974" s="3"/>
      <c r="I974" s="3"/>
    </row>
    <row r="975" spans="1:9">
      <c r="A975" s="3"/>
      <c r="B975" s="3"/>
      <c r="C975" s="3"/>
      <c r="E975" s="3"/>
      <c r="F975" s="3"/>
      <c r="G975" s="3"/>
      <c r="I975" s="3"/>
    </row>
    <row r="976" spans="1:9">
      <c r="A976" s="3"/>
      <c r="B976" s="3"/>
      <c r="C976" s="3"/>
      <c r="E976" s="3"/>
      <c r="F976" s="3"/>
      <c r="G976" s="3"/>
      <c r="I976" s="3"/>
    </row>
    <row r="977" spans="1:9">
      <c r="A977" s="3"/>
      <c r="B977" s="3"/>
      <c r="C977" s="3"/>
      <c r="E977" s="3"/>
      <c r="F977" s="3"/>
      <c r="G977" s="3"/>
      <c r="I977" s="3"/>
    </row>
    <row r="978" spans="1:9">
      <c r="A978" s="3"/>
      <c r="B978" s="3"/>
      <c r="C978" s="3"/>
      <c r="E978" s="3"/>
      <c r="F978" s="3"/>
      <c r="G978" s="3"/>
      <c r="I978" s="3"/>
    </row>
    <row r="979" spans="1:9">
      <c r="A979" s="3"/>
      <c r="B979" s="3"/>
      <c r="C979" s="3"/>
      <c r="E979" s="3"/>
      <c r="F979" s="3"/>
      <c r="G979" s="3"/>
      <c r="I979" s="3"/>
    </row>
    <row r="980" spans="1:9">
      <c r="A980" s="3"/>
      <c r="B980" s="3"/>
      <c r="C980" s="3"/>
      <c r="E980" s="3"/>
      <c r="F980" s="3"/>
      <c r="G980" s="3"/>
      <c r="I980" s="3"/>
    </row>
    <row r="981" spans="1:9">
      <c r="A981" s="3"/>
      <c r="B981" s="3"/>
      <c r="C981" s="3"/>
      <c r="E981" s="3"/>
      <c r="F981" s="3"/>
      <c r="G981" s="3"/>
      <c r="I981" s="3"/>
    </row>
    <row r="982" spans="1:9">
      <c r="A982" s="3"/>
      <c r="B982" s="3"/>
      <c r="C982" s="3"/>
      <c r="E982" s="3"/>
      <c r="F982" s="3"/>
      <c r="G982" s="3"/>
      <c r="I982" s="3"/>
    </row>
    <row r="983" spans="1:9">
      <c r="A983" s="3"/>
      <c r="B983" s="3"/>
      <c r="C983" s="3"/>
      <c r="E983" s="3"/>
      <c r="F983" s="3"/>
      <c r="G983" s="3"/>
      <c r="I983" s="3"/>
    </row>
    <row r="984" spans="1:9">
      <c r="A984" s="3"/>
      <c r="B984" s="3"/>
      <c r="C984" s="3"/>
      <c r="E984" s="3"/>
      <c r="F984" s="3"/>
      <c r="G984" s="3"/>
      <c r="I984" s="3"/>
    </row>
    <row r="985" spans="1:9">
      <c r="A985" s="3"/>
      <c r="B985" s="3"/>
      <c r="C985" s="3"/>
      <c r="E985" s="3"/>
      <c r="F985" s="3"/>
      <c r="G985" s="3"/>
      <c r="I985" s="3"/>
    </row>
    <row r="986" spans="1:9">
      <c r="A986" s="3"/>
      <c r="B986" s="3"/>
      <c r="C986" s="3"/>
      <c r="E986" s="3"/>
      <c r="F986" s="3"/>
      <c r="G986" s="3"/>
      <c r="I986" s="3"/>
    </row>
    <row r="987" spans="1:9">
      <c r="A987" s="3"/>
      <c r="B987" s="3"/>
      <c r="C987" s="3"/>
      <c r="E987" s="3"/>
      <c r="F987" s="3"/>
      <c r="G987" s="3"/>
      <c r="I987" s="3"/>
    </row>
    <row r="988" spans="1:9">
      <c r="A988" s="3"/>
      <c r="B988" s="3"/>
      <c r="C988" s="3"/>
      <c r="E988" s="3"/>
      <c r="F988" s="3"/>
      <c r="G988" s="3"/>
      <c r="I988" s="3"/>
    </row>
    <row r="989" spans="1:9">
      <c r="A989" s="3"/>
      <c r="B989" s="3"/>
      <c r="C989" s="3"/>
      <c r="E989" s="3"/>
      <c r="F989" s="3"/>
      <c r="G989" s="3"/>
      <c r="I989" s="3"/>
    </row>
    <row r="990" spans="1:9">
      <c r="A990" s="3"/>
      <c r="B990" s="3"/>
      <c r="C990" s="3"/>
      <c r="E990" s="3"/>
      <c r="F990" s="3"/>
      <c r="G990" s="3"/>
      <c r="I990" s="3"/>
    </row>
    <row r="991" spans="1:9">
      <c r="A991" s="3"/>
      <c r="B991" s="3"/>
      <c r="C991" s="3"/>
      <c r="E991" s="3"/>
      <c r="F991" s="3"/>
      <c r="G991" s="3"/>
      <c r="I991" s="3"/>
    </row>
    <row r="992" spans="1:9">
      <c r="A992" s="3"/>
      <c r="B992" s="3"/>
      <c r="C992" s="3"/>
      <c r="E992" s="3"/>
      <c r="F992" s="3"/>
      <c r="G992" s="3"/>
      <c r="I992" s="3"/>
    </row>
    <row r="993" spans="1:9">
      <c r="A993" s="3"/>
      <c r="B993" s="3"/>
      <c r="C993" s="3"/>
      <c r="E993" s="3"/>
      <c r="F993" s="3"/>
      <c r="G993" s="3"/>
      <c r="I993" s="3"/>
    </row>
    <row r="994" spans="1:9">
      <c r="A994" s="3"/>
      <c r="B994" s="3"/>
      <c r="C994" s="3"/>
      <c r="E994" s="3"/>
      <c r="F994" s="3"/>
      <c r="G994" s="3"/>
      <c r="I994" s="3"/>
    </row>
    <row r="995" spans="1:9">
      <c r="A995" s="3"/>
      <c r="B995" s="3"/>
      <c r="C995" s="3"/>
      <c r="E995" s="3"/>
      <c r="F995" s="3"/>
      <c r="G995" s="3"/>
      <c r="I995" s="3"/>
    </row>
    <row r="996" spans="1:9">
      <c r="A996" s="3"/>
      <c r="B996" s="3"/>
      <c r="C996" s="3"/>
      <c r="E996" s="3"/>
      <c r="F996" s="3"/>
      <c r="G996" s="3"/>
      <c r="I996" s="3"/>
    </row>
    <row r="997" spans="1:9">
      <c r="A997" s="3"/>
      <c r="B997" s="3"/>
      <c r="C997" s="3"/>
      <c r="E997" s="3"/>
      <c r="F997" s="3"/>
      <c r="G997" s="3"/>
      <c r="I997" s="3"/>
    </row>
    <row r="998" spans="1:9">
      <c r="A998" s="3"/>
      <c r="B998" s="3"/>
      <c r="C998" s="3"/>
      <c r="E998" s="3"/>
      <c r="F998" s="3"/>
      <c r="G998" s="3"/>
      <c r="I998" s="3"/>
    </row>
    <row r="999" spans="1:9">
      <c r="A999" s="3"/>
      <c r="B999" s="3"/>
      <c r="C999" s="3"/>
      <c r="E999" s="3"/>
      <c r="F999" s="3"/>
      <c r="G999" s="3"/>
      <c r="I999" s="3"/>
    </row>
    <row r="1000" spans="1:9">
      <c r="A1000" s="3"/>
      <c r="B1000" s="3"/>
      <c r="C1000" s="3"/>
      <c r="E1000" s="3"/>
      <c r="F1000" s="3"/>
      <c r="G1000" s="3"/>
      <c r="I1000" s="3"/>
    </row>
    <row r="1001" spans="1:9">
      <c r="A1001" s="3"/>
      <c r="B1001" s="3"/>
      <c r="C1001" s="3"/>
      <c r="E1001" s="3"/>
      <c r="F1001" s="3"/>
      <c r="G1001" s="3"/>
      <c r="I1001" s="3"/>
    </row>
    <row r="1002" spans="1:9">
      <c r="A1002" s="3"/>
      <c r="B1002" s="3"/>
      <c r="C1002" s="3"/>
      <c r="E1002" s="3"/>
      <c r="F1002" s="3"/>
      <c r="G1002" s="3"/>
      <c r="I1002" s="3"/>
    </row>
    <row r="1003" spans="1:9">
      <c r="A1003" s="3"/>
      <c r="B1003" s="3"/>
      <c r="C1003" s="3"/>
      <c r="E1003" s="3"/>
      <c r="F1003" s="3"/>
      <c r="G1003" s="3"/>
      <c r="I1003" s="3"/>
    </row>
    <row r="1004" spans="1:9">
      <c r="A1004" s="3"/>
      <c r="B1004" s="3"/>
      <c r="C1004" s="3"/>
      <c r="E1004" s="3"/>
      <c r="F1004" s="3"/>
      <c r="G1004" s="3"/>
      <c r="I1004" s="3"/>
    </row>
    <row r="1005" spans="1:9">
      <c r="A1005" s="3"/>
      <c r="B1005" s="3"/>
      <c r="C1005" s="3"/>
      <c r="E1005" s="3"/>
      <c r="F1005" s="3"/>
      <c r="G1005" s="3"/>
      <c r="I1005" s="3"/>
    </row>
    <row r="1006" spans="1:9">
      <c r="A1006" s="3"/>
      <c r="B1006" s="3"/>
      <c r="C1006" s="3"/>
      <c r="E1006" s="3"/>
      <c r="F1006" s="3"/>
      <c r="G1006" s="3"/>
      <c r="I1006" s="3"/>
    </row>
    <row r="1007" spans="1:9">
      <c r="A1007" s="3"/>
      <c r="B1007" s="3"/>
      <c r="C1007" s="3"/>
      <c r="E1007" s="3"/>
      <c r="F1007" s="3"/>
      <c r="G1007" s="3"/>
      <c r="I1007" s="3"/>
    </row>
    <row r="1008" spans="1:9">
      <c r="A1008" s="3"/>
      <c r="B1008" s="3"/>
      <c r="C1008" s="3"/>
      <c r="E1008" s="3"/>
      <c r="F1008" s="3"/>
      <c r="G1008" s="3"/>
      <c r="I1008" s="3"/>
    </row>
    <row r="1009" spans="1:9">
      <c r="A1009" s="3"/>
      <c r="B1009" s="3"/>
      <c r="C1009" s="3"/>
      <c r="E1009" s="3"/>
      <c r="F1009" s="3"/>
      <c r="G1009" s="3"/>
      <c r="I1009" s="3"/>
    </row>
    <row r="1010" spans="1:9">
      <c r="A1010" s="3"/>
      <c r="B1010" s="3"/>
      <c r="C1010" s="3"/>
      <c r="E1010" s="3"/>
      <c r="F1010" s="3"/>
      <c r="G1010" s="3"/>
      <c r="I1010" s="3"/>
    </row>
    <row r="1011" spans="1:9">
      <c r="A1011" s="3"/>
      <c r="B1011" s="3"/>
      <c r="C1011" s="3"/>
      <c r="E1011" s="3"/>
      <c r="F1011" s="3"/>
      <c r="G1011" s="3"/>
      <c r="I1011" s="3"/>
    </row>
    <row r="1012" spans="1:9">
      <c r="A1012" s="3"/>
      <c r="B1012" s="3"/>
      <c r="C1012" s="3"/>
      <c r="E1012" s="3"/>
      <c r="F1012" s="3"/>
      <c r="G1012" s="3"/>
      <c r="I1012" s="3"/>
    </row>
    <row r="1013" spans="1:9">
      <c r="A1013" s="3"/>
      <c r="B1013" s="3"/>
      <c r="C1013" s="3"/>
      <c r="E1013" s="3"/>
      <c r="F1013" s="3"/>
      <c r="G1013" s="3"/>
      <c r="I1013" s="3"/>
    </row>
    <row r="1014" spans="1:9">
      <c r="A1014" s="3"/>
      <c r="B1014" s="3"/>
      <c r="C1014" s="3"/>
      <c r="E1014" s="3"/>
      <c r="F1014" s="3"/>
      <c r="G1014" s="3"/>
      <c r="I1014" s="3"/>
    </row>
    <row r="1015" spans="1:9">
      <c r="A1015" s="3"/>
      <c r="B1015" s="3"/>
      <c r="C1015" s="3"/>
      <c r="E1015" s="3"/>
      <c r="F1015" s="3"/>
      <c r="G1015" s="3"/>
      <c r="I1015" s="3"/>
    </row>
    <row r="1016" spans="1:9">
      <c r="A1016" s="3"/>
      <c r="B1016" s="3"/>
      <c r="C1016" s="3"/>
      <c r="E1016" s="3"/>
      <c r="F1016" s="3"/>
      <c r="G1016" s="3"/>
      <c r="I1016" s="3"/>
    </row>
    <row r="1017" spans="1:9">
      <c r="A1017" s="3"/>
      <c r="B1017" s="3"/>
      <c r="C1017" s="3"/>
      <c r="E1017" s="3"/>
      <c r="F1017" s="3"/>
      <c r="G1017" s="3"/>
      <c r="I1017" s="3"/>
    </row>
    <row r="1018" spans="1:9">
      <c r="A1018" s="3"/>
      <c r="B1018" s="3"/>
      <c r="C1018" s="3"/>
      <c r="E1018" s="3"/>
      <c r="F1018" s="3"/>
      <c r="G1018" s="3"/>
      <c r="I1018" s="3"/>
    </row>
    <row r="1019" spans="1:9">
      <c r="A1019" s="3"/>
      <c r="B1019" s="3"/>
      <c r="C1019" s="3"/>
      <c r="E1019" s="3"/>
      <c r="F1019" s="3"/>
      <c r="G1019" s="3"/>
      <c r="I1019" s="3"/>
    </row>
    <row r="1020" spans="1:9">
      <c r="A1020" s="3"/>
      <c r="B1020" s="3"/>
      <c r="C1020" s="3"/>
      <c r="E1020" s="3"/>
      <c r="F1020" s="3"/>
      <c r="G1020" s="3"/>
      <c r="I1020" s="3"/>
    </row>
    <row r="1021" spans="1:9">
      <c r="A1021" s="3"/>
      <c r="B1021" s="3"/>
      <c r="C1021" s="3"/>
      <c r="E1021" s="3"/>
      <c r="F1021" s="3"/>
      <c r="G1021" s="3"/>
      <c r="I1021" s="3"/>
    </row>
    <row r="1022" spans="1:9">
      <c r="A1022" s="3"/>
      <c r="B1022" s="3"/>
      <c r="C1022" s="3"/>
      <c r="E1022" s="3"/>
      <c r="F1022" s="3"/>
      <c r="G1022" s="3"/>
      <c r="I1022" s="3"/>
    </row>
    <row r="1023" spans="1:9">
      <c r="A1023" s="3"/>
      <c r="B1023" s="3"/>
      <c r="C1023" s="3"/>
      <c r="E1023" s="3"/>
      <c r="F1023" s="3"/>
      <c r="G1023" s="3"/>
      <c r="I1023" s="3"/>
    </row>
    <row r="1024" spans="1:9">
      <c r="A1024" s="3"/>
      <c r="B1024" s="3"/>
      <c r="C1024" s="3"/>
      <c r="E1024" s="3"/>
      <c r="F1024" s="3"/>
      <c r="G1024" s="3"/>
      <c r="I1024" s="3"/>
    </row>
    <row r="1025" spans="1:9">
      <c r="A1025" s="3"/>
      <c r="B1025" s="3"/>
      <c r="C1025" s="3"/>
      <c r="E1025" s="3"/>
      <c r="F1025" s="3"/>
      <c r="G1025" s="3"/>
      <c r="I1025" s="3"/>
    </row>
    <row r="1026" spans="1:9">
      <c r="A1026" s="3"/>
      <c r="B1026" s="3"/>
      <c r="C1026" s="3"/>
      <c r="E1026" s="3"/>
      <c r="F1026" s="3"/>
      <c r="G1026" s="3"/>
      <c r="I1026" s="3"/>
    </row>
    <row r="1027" spans="1:9">
      <c r="A1027" s="3"/>
      <c r="B1027" s="3"/>
      <c r="C1027" s="3"/>
      <c r="E1027" s="3"/>
      <c r="F1027" s="3"/>
      <c r="G1027" s="3"/>
      <c r="I1027" s="3"/>
    </row>
    <row r="1028" spans="1:9">
      <c r="A1028" s="3"/>
      <c r="B1028" s="3"/>
      <c r="C1028" s="3"/>
      <c r="E1028" s="3"/>
      <c r="F1028" s="3"/>
      <c r="G1028" s="3"/>
      <c r="I1028" s="3"/>
    </row>
    <row r="1029" spans="1:9">
      <c r="A1029" s="3"/>
      <c r="B1029" s="3"/>
      <c r="C1029" s="3"/>
      <c r="E1029" s="3"/>
      <c r="F1029" s="3"/>
      <c r="G1029" s="3"/>
      <c r="I1029" s="3"/>
    </row>
    <row r="1030" spans="1:9">
      <c r="A1030" s="3"/>
      <c r="B1030" s="3"/>
      <c r="C1030" s="3"/>
      <c r="E1030" s="3"/>
      <c r="F1030" s="3"/>
      <c r="G1030" s="3"/>
      <c r="I1030" s="3"/>
    </row>
    <row r="1031" spans="1:9">
      <c r="A1031" s="3"/>
      <c r="B1031" s="3"/>
      <c r="C1031" s="3"/>
      <c r="E1031" s="3"/>
      <c r="F1031" s="3"/>
      <c r="G1031" s="3"/>
      <c r="I1031" s="3"/>
    </row>
    <row r="1032" spans="1:9">
      <c r="A1032" s="3"/>
      <c r="B1032" s="3"/>
      <c r="C1032" s="3"/>
      <c r="E1032" s="3"/>
      <c r="F1032" s="3"/>
      <c r="G1032" s="3"/>
      <c r="I1032" s="3"/>
    </row>
    <row r="1033" spans="1:9">
      <c r="A1033" s="3"/>
      <c r="B1033" s="3"/>
      <c r="C1033" s="3"/>
      <c r="E1033" s="3"/>
      <c r="F1033" s="3"/>
      <c r="G1033" s="3"/>
      <c r="I1033" s="3"/>
    </row>
    <row r="1034" spans="1:9">
      <c r="A1034" s="3"/>
      <c r="B1034" s="3"/>
      <c r="C1034" s="3"/>
      <c r="E1034" s="3"/>
      <c r="F1034" s="3"/>
      <c r="G1034" s="3"/>
      <c r="I1034" s="3"/>
    </row>
    <row r="1035" spans="1:9">
      <c r="A1035" s="3"/>
      <c r="B1035" s="3"/>
      <c r="C1035" s="3"/>
      <c r="E1035" s="3"/>
      <c r="F1035" s="3"/>
      <c r="G1035" s="3"/>
      <c r="I1035" s="3"/>
    </row>
    <row r="1036" spans="1:9">
      <c r="A1036" s="3"/>
      <c r="B1036" s="3"/>
      <c r="C1036" s="3"/>
      <c r="E1036" s="3"/>
      <c r="F1036" s="3"/>
      <c r="G1036" s="3"/>
      <c r="I1036" s="3"/>
    </row>
    <row r="1037" spans="1:9">
      <c r="A1037" s="3"/>
      <c r="B1037" s="3"/>
      <c r="C1037" s="3"/>
      <c r="E1037" s="3"/>
      <c r="F1037" s="3"/>
      <c r="G1037" s="3"/>
      <c r="I1037" s="3"/>
    </row>
    <row r="1038" spans="1:9">
      <c r="A1038" s="3"/>
      <c r="B1038" s="3"/>
      <c r="C1038" s="3"/>
      <c r="E1038" s="3"/>
      <c r="F1038" s="3"/>
      <c r="G1038" s="3"/>
      <c r="I1038" s="3"/>
    </row>
    <row r="1039" spans="1:9">
      <c r="A1039" s="3"/>
      <c r="B1039" s="3"/>
      <c r="C1039" s="3"/>
      <c r="E1039" s="3"/>
      <c r="F1039" s="3"/>
      <c r="G1039" s="3"/>
      <c r="I1039" s="3"/>
    </row>
    <row r="1040" spans="1:9">
      <c r="A1040" s="3"/>
      <c r="B1040" s="3"/>
      <c r="C1040" s="3"/>
      <c r="E1040" s="3"/>
      <c r="F1040" s="3"/>
      <c r="G1040" s="3"/>
      <c r="I1040" s="3"/>
    </row>
    <row r="1041" spans="1:9">
      <c r="A1041" s="3"/>
      <c r="B1041" s="3"/>
      <c r="C1041" s="3"/>
      <c r="E1041" s="3"/>
      <c r="F1041" s="3"/>
      <c r="G1041" s="3"/>
      <c r="I1041" s="3"/>
    </row>
    <row r="1042" spans="1:9">
      <c r="A1042" s="3"/>
      <c r="B1042" s="3"/>
      <c r="C1042" s="3"/>
      <c r="E1042" s="3"/>
      <c r="F1042" s="3"/>
      <c r="G1042" s="3"/>
      <c r="I1042" s="3"/>
    </row>
    <row r="1043" spans="1:9">
      <c r="A1043" s="3"/>
      <c r="B1043" s="3"/>
      <c r="C1043" s="3"/>
      <c r="E1043" s="3"/>
      <c r="F1043" s="3"/>
      <c r="G1043" s="3"/>
      <c r="I1043" s="3"/>
    </row>
    <row r="1044" spans="1:9">
      <c r="A1044" s="3"/>
      <c r="B1044" s="3"/>
      <c r="C1044" s="3"/>
      <c r="E1044" s="3"/>
      <c r="F1044" s="3"/>
      <c r="G1044" s="3"/>
      <c r="I1044" s="3"/>
    </row>
    <row r="1045" spans="1:9">
      <c r="A1045" s="3"/>
      <c r="B1045" s="3"/>
      <c r="C1045" s="3"/>
      <c r="E1045" s="3"/>
      <c r="F1045" s="3"/>
      <c r="G1045" s="3"/>
      <c r="I1045" s="3"/>
    </row>
    <row r="1046" spans="1:9">
      <c r="A1046" s="3"/>
      <c r="B1046" s="3"/>
      <c r="C1046" s="3"/>
      <c r="E1046" s="3"/>
      <c r="F1046" s="3"/>
      <c r="G1046" s="3"/>
      <c r="I1046" s="3"/>
    </row>
    <row r="1047" spans="1:9">
      <c r="A1047" s="3"/>
      <c r="B1047" s="3"/>
      <c r="C1047" s="3"/>
      <c r="E1047" s="3"/>
      <c r="F1047" s="3"/>
      <c r="G1047" s="3"/>
      <c r="I1047" s="3"/>
    </row>
    <row r="1048" spans="1:9">
      <c r="A1048" s="3"/>
      <c r="B1048" s="3"/>
      <c r="C1048" s="3"/>
      <c r="E1048" s="3"/>
      <c r="F1048" s="3"/>
      <c r="G1048" s="3"/>
      <c r="I1048" s="3"/>
    </row>
    <row r="1049" spans="1:9">
      <c r="A1049" s="3"/>
      <c r="B1049" s="3"/>
      <c r="C1049" s="3"/>
      <c r="E1049" s="3"/>
      <c r="F1049" s="3"/>
      <c r="G1049" s="3"/>
      <c r="I1049" s="3"/>
    </row>
    <row r="1050" spans="1:9">
      <c r="A1050" s="3"/>
      <c r="B1050" s="3"/>
      <c r="C1050" s="3"/>
      <c r="E1050" s="3"/>
      <c r="F1050" s="3"/>
      <c r="G1050" s="3"/>
      <c r="I1050" s="3"/>
    </row>
    <row r="1051" spans="1:9">
      <c r="A1051" s="3"/>
      <c r="B1051" s="3"/>
      <c r="C1051" s="3"/>
      <c r="E1051" s="3"/>
      <c r="F1051" s="3"/>
      <c r="G1051" s="3"/>
      <c r="I1051" s="3"/>
    </row>
    <row r="1052" spans="1:9">
      <c r="A1052" s="3"/>
      <c r="B1052" s="3"/>
      <c r="C1052" s="3"/>
      <c r="E1052" s="3"/>
      <c r="F1052" s="3"/>
      <c r="G1052" s="3"/>
      <c r="I1052" s="3"/>
    </row>
    <row r="1053" spans="1:9">
      <c r="A1053" s="3"/>
      <c r="B1053" s="3"/>
      <c r="C1053" s="3"/>
      <c r="E1053" s="3"/>
      <c r="F1053" s="3"/>
      <c r="G1053" s="3"/>
      <c r="I1053" s="3"/>
    </row>
    <row r="1054" spans="1:9">
      <c r="A1054" s="3"/>
      <c r="B1054" s="3"/>
      <c r="C1054" s="3"/>
      <c r="E1054" s="3"/>
      <c r="F1054" s="3"/>
      <c r="G1054" s="3"/>
      <c r="I1054" s="3"/>
    </row>
    <row r="1055" spans="1:9">
      <c r="A1055" s="3"/>
      <c r="B1055" s="3"/>
      <c r="C1055" s="3"/>
      <c r="E1055" s="3"/>
      <c r="F1055" s="3"/>
      <c r="G1055" s="3"/>
      <c r="I1055" s="3"/>
    </row>
    <row r="1056" spans="1:9">
      <c r="A1056" s="3"/>
      <c r="B1056" s="3"/>
      <c r="C1056" s="3"/>
      <c r="E1056" s="3"/>
      <c r="F1056" s="3"/>
      <c r="G1056" s="3"/>
      <c r="I1056" s="3"/>
    </row>
    <row r="1057" spans="1:9">
      <c r="A1057" s="3"/>
      <c r="B1057" s="3"/>
      <c r="C1057" s="3"/>
      <c r="E1057" s="3"/>
      <c r="F1057" s="3"/>
      <c r="G1057" s="3"/>
      <c r="I1057" s="3"/>
    </row>
    <row r="1058" spans="1:9">
      <c r="A1058" s="3"/>
      <c r="B1058" s="3"/>
      <c r="C1058" s="3"/>
      <c r="E1058" s="3"/>
      <c r="F1058" s="3"/>
      <c r="G1058" s="3"/>
      <c r="I1058" s="3"/>
    </row>
    <row r="1059" spans="1:9">
      <c r="A1059" s="3"/>
      <c r="B1059" s="3"/>
      <c r="C1059" s="3"/>
      <c r="E1059" s="3"/>
      <c r="F1059" s="3"/>
      <c r="G1059" s="3"/>
      <c r="I1059" s="3"/>
    </row>
    <row r="1060" spans="1:9">
      <c r="A1060" s="3"/>
      <c r="B1060" s="3"/>
      <c r="C1060" s="3"/>
      <c r="E1060" s="3"/>
      <c r="F1060" s="3"/>
      <c r="G1060" s="3"/>
      <c r="I1060" s="3"/>
    </row>
    <row r="1061" spans="1:9">
      <c r="A1061" s="3"/>
      <c r="B1061" s="3"/>
      <c r="C1061" s="3"/>
      <c r="E1061" s="3"/>
      <c r="F1061" s="3"/>
      <c r="G1061" s="3"/>
      <c r="I1061" s="3"/>
    </row>
    <row r="1062" spans="1:9">
      <c r="A1062" s="3"/>
      <c r="B1062" s="3"/>
      <c r="C1062" s="3"/>
      <c r="E1062" s="3"/>
      <c r="F1062" s="3"/>
      <c r="G1062" s="3"/>
      <c r="I1062" s="3"/>
    </row>
    <row r="1063" spans="1:9">
      <c r="A1063" s="3"/>
      <c r="B1063" s="3"/>
      <c r="C1063" s="3"/>
      <c r="E1063" s="3"/>
      <c r="F1063" s="3"/>
      <c r="G1063" s="3"/>
      <c r="I1063" s="3"/>
    </row>
    <row r="1064" spans="1:9">
      <c r="A1064" s="3"/>
      <c r="B1064" s="3"/>
      <c r="C1064" s="3"/>
      <c r="E1064" s="3"/>
      <c r="F1064" s="3"/>
      <c r="G1064" s="3"/>
      <c r="I1064" s="3"/>
    </row>
    <row r="1065" spans="1:9">
      <c r="A1065" s="3"/>
      <c r="B1065" s="3"/>
      <c r="C1065" s="3"/>
      <c r="E1065" s="3"/>
      <c r="F1065" s="3"/>
      <c r="G1065" s="3"/>
      <c r="I1065" s="3"/>
    </row>
    <row r="1066" spans="1:9">
      <c r="A1066" s="3"/>
      <c r="B1066" s="3"/>
      <c r="C1066" s="3"/>
      <c r="E1066" s="3"/>
      <c r="F1066" s="3"/>
      <c r="G1066" s="3"/>
      <c r="I1066" s="3"/>
    </row>
    <row r="1067" spans="1:9">
      <c r="A1067" s="3"/>
      <c r="B1067" s="3"/>
      <c r="C1067" s="3"/>
      <c r="E1067" s="3"/>
      <c r="F1067" s="3"/>
      <c r="G1067" s="3"/>
      <c r="I1067" s="3"/>
    </row>
    <row r="1068" spans="1:9">
      <c r="A1068" s="3"/>
      <c r="B1068" s="3"/>
      <c r="C1068" s="3"/>
      <c r="E1068" s="3"/>
      <c r="F1068" s="3"/>
      <c r="G1068" s="3"/>
      <c r="I1068" s="3"/>
    </row>
    <row r="1069" spans="1:9">
      <c r="A1069" s="3"/>
      <c r="B1069" s="3"/>
      <c r="C1069" s="3"/>
      <c r="E1069" s="3"/>
      <c r="F1069" s="3"/>
      <c r="G1069" s="3"/>
      <c r="I1069" s="3"/>
    </row>
    <row r="1070" spans="1:9">
      <c r="A1070" s="3"/>
      <c r="B1070" s="3"/>
      <c r="C1070" s="3"/>
      <c r="E1070" s="3"/>
      <c r="F1070" s="3"/>
      <c r="G1070" s="3"/>
      <c r="I1070" s="3"/>
    </row>
    <row r="1071" spans="1:9">
      <c r="A1071" s="3"/>
      <c r="B1071" s="3"/>
      <c r="C1071" s="3"/>
      <c r="E1071" s="3"/>
      <c r="F1071" s="3"/>
      <c r="G1071" s="3"/>
      <c r="I1071" s="3"/>
    </row>
    <row r="1072" spans="1:9">
      <c r="A1072" s="3"/>
      <c r="B1072" s="3"/>
      <c r="C1072" s="3"/>
      <c r="E1072" s="3"/>
      <c r="F1072" s="3"/>
      <c r="G1072" s="3"/>
      <c r="I1072" s="3"/>
    </row>
    <row r="1073" spans="1:9">
      <c r="A1073" s="3"/>
      <c r="B1073" s="3"/>
      <c r="C1073" s="3"/>
      <c r="E1073" s="3"/>
      <c r="F1073" s="3"/>
      <c r="G1073" s="3"/>
      <c r="I1073" s="3"/>
    </row>
    <row r="1074" spans="1:9">
      <c r="A1074" s="3"/>
      <c r="B1074" s="3"/>
      <c r="C1074" s="3"/>
      <c r="E1074" s="3"/>
      <c r="F1074" s="3"/>
      <c r="G1074" s="3"/>
      <c r="I1074" s="3"/>
    </row>
    <row r="1075" spans="1:9">
      <c r="A1075" s="3"/>
      <c r="B1075" s="3"/>
      <c r="C1075" s="3"/>
      <c r="E1075" s="3"/>
      <c r="F1075" s="3"/>
      <c r="G1075" s="3"/>
      <c r="I1075" s="3"/>
    </row>
    <row r="1076" spans="1:9">
      <c r="A1076" s="3"/>
      <c r="B1076" s="3"/>
      <c r="C1076" s="3"/>
      <c r="E1076" s="3"/>
      <c r="F1076" s="3"/>
      <c r="G1076" s="3"/>
      <c r="I1076" s="3"/>
    </row>
    <row r="1077" spans="1:9">
      <c r="A1077" s="3"/>
      <c r="B1077" s="3"/>
      <c r="C1077" s="3"/>
      <c r="E1077" s="3"/>
      <c r="F1077" s="3"/>
      <c r="G1077" s="3"/>
      <c r="I1077" s="3"/>
    </row>
    <row r="1078" spans="1:9">
      <c r="A1078" s="3"/>
      <c r="B1078" s="3"/>
      <c r="C1078" s="3"/>
      <c r="E1078" s="3"/>
      <c r="F1078" s="3"/>
      <c r="G1078" s="3"/>
      <c r="I1078" s="3"/>
    </row>
    <row r="1079" spans="1:9">
      <c r="A1079" s="3"/>
      <c r="B1079" s="3"/>
      <c r="C1079" s="3"/>
      <c r="E1079" s="3"/>
      <c r="F1079" s="3"/>
      <c r="G1079" s="3"/>
      <c r="I1079" s="3"/>
    </row>
    <row r="1080" spans="1:9">
      <c r="A1080" s="3"/>
      <c r="B1080" s="3"/>
      <c r="C1080" s="3"/>
      <c r="E1080" s="3"/>
      <c r="F1080" s="3"/>
      <c r="G1080" s="3"/>
      <c r="I1080" s="3"/>
    </row>
    <row r="1081" spans="1:9">
      <c r="A1081" s="3"/>
      <c r="B1081" s="3"/>
      <c r="C1081" s="3"/>
      <c r="E1081" s="3"/>
      <c r="F1081" s="3"/>
      <c r="G1081" s="3"/>
      <c r="I1081" s="3"/>
    </row>
    <row r="1082" spans="1:9">
      <c r="A1082" s="3"/>
      <c r="B1082" s="3"/>
      <c r="C1082" s="3"/>
      <c r="E1082" s="3"/>
      <c r="F1082" s="3"/>
      <c r="G1082" s="3"/>
      <c r="I1082" s="3"/>
    </row>
    <row r="1083" spans="1:9">
      <c r="A1083" s="3"/>
      <c r="B1083" s="3"/>
      <c r="C1083" s="3"/>
      <c r="E1083" s="3"/>
      <c r="F1083" s="3"/>
      <c r="G1083" s="3"/>
      <c r="I1083" s="3"/>
    </row>
    <row r="1084" spans="1:9">
      <c r="A1084" s="3"/>
      <c r="B1084" s="3"/>
      <c r="C1084" s="3"/>
      <c r="E1084" s="3"/>
      <c r="F1084" s="3"/>
      <c r="G1084" s="3"/>
      <c r="I1084" s="3"/>
    </row>
    <row r="1085" spans="1:9">
      <c r="A1085" s="3"/>
      <c r="B1085" s="3"/>
      <c r="C1085" s="3"/>
      <c r="E1085" s="3"/>
      <c r="F1085" s="3"/>
      <c r="G1085" s="3"/>
      <c r="I1085" s="3"/>
    </row>
    <row r="1086" spans="1:9">
      <c r="A1086" s="3"/>
      <c r="B1086" s="3"/>
      <c r="C1086" s="3"/>
      <c r="E1086" s="3"/>
      <c r="F1086" s="3"/>
      <c r="G1086" s="3"/>
      <c r="I1086" s="3"/>
    </row>
    <row r="1087" spans="1:9">
      <c r="A1087" s="3"/>
      <c r="B1087" s="3"/>
      <c r="C1087" s="3"/>
      <c r="E1087" s="3"/>
      <c r="F1087" s="3"/>
      <c r="G1087" s="3"/>
      <c r="I1087" s="3"/>
    </row>
    <row r="1088" spans="1:9">
      <c r="A1088" s="3"/>
      <c r="B1088" s="3"/>
      <c r="C1088" s="3"/>
      <c r="E1088" s="3"/>
      <c r="F1088" s="3"/>
      <c r="G1088" s="3"/>
      <c r="I1088" s="3"/>
    </row>
    <row r="1089" spans="1:9">
      <c r="A1089" s="3"/>
      <c r="B1089" s="3"/>
      <c r="C1089" s="3"/>
      <c r="E1089" s="3"/>
      <c r="F1089" s="3"/>
      <c r="G1089" s="3"/>
      <c r="I1089" s="3"/>
    </row>
    <row r="1090" spans="1:9">
      <c r="A1090" s="3"/>
      <c r="B1090" s="3"/>
      <c r="C1090" s="3"/>
      <c r="E1090" s="3"/>
      <c r="F1090" s="3"/>
      <c r="G1090" s="3"/>
      <c r="I1090" s="3"/>
    </row>
    <row r="1091" spans="1:9">
      <c r="A1091" s="3"/>
      <c r="B1091" s="3"/>
      <c r="C1091" s="3"/>
      <c r="E1091" s="3"/>
      <c r="F1091" s="3"/>
      <c r="G1091" s="3"/>
      <c r="I1091" s="3"/>
    </row>
    <row r="1092" spans="1:9">
      <c r="A1092" s="3"/>
      <c r="B1092" s="3"/>
      <c r="C1092" s="3"/>
      <c r="E1092" s="3"/>
      <c r="F1092" s="3"/>
      <c r="G1092" s="3"/>
      <c r="I1092" s="3"/>
    </row>
    <row r="1093" spans="1:9">
      <c r="A1093" s="3"/>
      <c r="B1093" s="3"/>
      <c r="C1093" s="3"/>
      <c r="E1093" s="3"/>
      <c r="F1093" s="3"/>
      <c r="G1093" s="3"/>
      <c r="I1093" s="3"/>
    </row>
    <row r="1094" spans="1:9">
      <c r="A1094" s="3"/>
      <c r="B1094" s="3"/>
      <c r="C1094" s="3"/>
      <c r="E1094" s="3"/>
      <c r="F1094" s="3"/>
      <c r="G1094" s="3"/>
      <c r="I1094" s="3"/>
    </row>
    <row r="1095" spans="1:9">
      <c r="A1095" s="3"/>
      <c r="B1095" s="3"/>
      <c r="C1095" s="3"/>
      <c r="E1095" s="3"/>
      <c r="F1095" s="3"/>
      <c r="G1095" s="3"/>
      <c r="I1095" s="3"/>
    </row>
    <row r="1096" spans="1:9">
      <c r="A1096" s="3"/>
      <c r="B1096" s="3"/>
      <c r="C1096" s="3"/>
      <c r="E1096" s="3"/>
      <c r="F1096" s="3"/>
      <c r="G1096" s="3"/>
      <c r="I1096" s="3"/>
    </row>
    <row r="1097" spans="1:9">
      <c r="A1097" s="3"/>
      <c r="B1097" s="3"/>
      <c r="C1097" s="3"/>
      <c r="E1097" s="3"/>
      <c r="F1097" s="3"/>
      <c r="G1097" s="3"/>
      <c r="I1097" s="3"/>
    </row>
    <row r="1098" spans="1:9">
      <c r="A1098" s="3"/>
      <c r="B1098" s="3"/>
      <c r="C1098" s="3"/>
      <c r="E1098" s="3"/>
      <c r="F1098" s="3"/>
      <c r="G1098" s="3"/>
      <c r="I1098" s="3"/>
    </row>
    <row r="1099" spans="1:9">
      <c r="A1099" s="3"/>
      <c r="B1099" s="3"/>
      <c r="C1099" s="3"/>
      <c r="E1099" s="3"/>
      <c r="F1099" s="3"/>
      <c r="G1099" s="3"/>
      <c r="I1099" s="3"/>
    </row>
    <row r="1100" spans="1:9">
      <c r="A1100" s="3"/>
      <c r="B1100" s="3"/>
      <c r="C1100" s="3"/>
      <c r="E1100" s="3"/>
      <c r="F1100" s="3"/>
      <c r="G1100" s="3"/>
      <c r="I1100" s="3"/>
    </row>
    <row r="1101" spans="1:9">
      <c r="A1101" s="3"/>
      <c r="B1101" s="3"/>
      <c r="C1101" s="3"/>
      <c r="E1101" s="3"/>
      <c r="F1101" s="3"/>
      <c r="G1101" s="3"/>
      <c r="I1101" s="3"/>
    </row>
    <row r="1102" spans="1:9">
      <c r="A1102" s="3"/>
      <c r="B1102" s="3"/>
      <c r="C1102" s="3"/>
      <c r="E1102" s="3"/>
      <c r="F1102" s="3"/>
      <c r="G1102" s="3"/>
      <c r="I1102" s="3"/>
    </row>
    <row r="1103" spans="1:9">
      <c r="A1103" s="3"/>
      <c r="B1103" s="3"/>
      <c r="C1103" s="3"/>
      <c r="E1103" s="3"/>
      <c r="F1103" s="3"/>
      <c r="G1103" s="3"/>
      <c r="I1103" s="3"/>
    </row>
    <row r="1104" spans="1:9">
      <c r="A1104" s="3"/>
      <c r="B1104" s="3"/>
      <c r="C1104" s="3"/>
      <c r="E1104" s="3"/>
      <c r="F1104" s="3"/>
      <c r="G1104" s="3"/>
      <c r="I1104" s="3"/>
    </row>
    <row r="1105" spans="1:9">
      <c r="A1105" s="3"/>
      <c r="B1105" s="3"/>
      <c r="C1105" s="3"/>
      <c r="E1105" s="3"/>
      <c r="F1105" s="3"/>
      <c r="G1105" s="3"/>
      <c r="I1105" s="3"/>
    </row>
    <row r="1106" spans="1:9">
      <c r="A1106" s="3"/>
      <c r="B1106" s="3"/>
      <c r="C1106" s="3"/>
      <c r="E1106" s="3"/>
      <c r="F1106" s="3"/>
      <c r="G1106" s="3"/>
      <c r="I1106" s="3"/>
    </row>
    <row r="1107" spans="1:9">
      <c r="A1107" s="3"/>
      <c r="B1107" s="3"/>
      <c r="C1107" s="3"/>
      <c r="E1107" s="3"/>
      <c r="F1107" s="3"/>
      <c r="G1107" s="3"/>
      <c r="I1107" s="3"/>
    </row>
    <row r="1108" spans="1:9">
      <c r="A1108" s="3"/>
      <c r="B1108" s="3"/>
      <c r="C1108" s="3"/>
      <c r="E1108" s="3"/>
      <c r="F1108" s="3"/>
      <c r="G1108" s="3"/>
      <c r="I1108" s="3"/>
    </row>
    <row r="1109" spans="1:9">
      <c r="A1109" s="3"/>
      <c r="B1109" s="3"/>
      <c r="C1109" s="3"/>
      <c r="E1109" s="3"/>
      <c r="F1109" s="3"/>
      <c r="G1109" s="3"/>
      <c r="I1109" s="3"/>
    </row>
    <row r="1110" spans="1:9">
      <c r="A1110" s="3"/>
      <c r="B1110" s="3"/>
      <c r="C1110" s="3"/>
      <c r="E1110" s="3"/>
      <c r="F1110" s="3"/>
      <c r="G1110" s="3"/>
      <c r="I1110" s="3"/>
    </row>
    <row r="1111" spans="1:9">
      <c r="A1111" s="3"/>
      <c r="B1111" s="3"/>
      <c r="C1111" s="3"/>
      <c r="E1111" s="3"/>
      <c r="F1111" s="3"/>
      <c r="G1111" s="3"/>
      <c r="I1111" s="3"/>
    </row>
    <row r="1112" spans="1:9">
      <c r="A1112" s="3"/>
      <c r="B1112" s="3"/>
      <c r="C1112" s="3"/>
      <c r="E1112" s="3"/>
      <c r="F1112" s="3"/>
      <c r="G1112" s="3"/>
      <c r="I1112" s="3"/>
    </row>
    <row r="1113" spans="1:9">
      <c r="A1113" s="3"/>
      <c r="B1113" s="3"/>
      <c r="C1113" s="3"/>
      <c r="E1113" s="3"/>
      <c r="F1113" s="3"/>
      <c r="G1113" s="3"/>
      <c r="I1113" s="3"/>
    </row>
    <row r="1114" spans="1:9">
      <c r="A1114" s="3"/>
      <c r="B1114" s="3"/>
      <c r="C1114" s="3"/>
      <c r="E1114" s="3"/>
      <c r="F1114" s="3"/>
      <c r="G1114" s="3"/>
      <c r="I1114" s="3"/>
    </row>
    <row r="1115" spans="1:9">
      <c r="A1115" s="3"/>
      <c r="B1115" s="3"/>
      <c r="C1115" s="3"/>
      <c r="E1115" s="3"/>
      <c r="F1115" s="3"/>
      <c r="G1115" s="3"/>
      <c r="I1115" s="3"/>
    </row>
    <row r="1116" spans="1:9">
      <c r="A1116" s="3"/>
      <c r="B1116" s="3"/>
      <c r="C1116" s="3"/>
      <c r="E1116" s="3"/>
      <c r="F1116" s="3"/>
      <c r="G1116" s="3"/>
      <c r="I1116" s="3"/>
    </row>
    <row r="1117" spans="1:9">
      <c r="A1117" s="3"/>
      <c r="B1117" s="3"/>
      <c r="C1117" s="3"/>
      <c r="E1117" s="3"/>
      <c r="F1117" s="3"/>
      <c r="G1117" s="3"/>
      <c r="I1117" s="3"/>
    </row>
    <row r="1118" spans="1:9">
      <c r="A1118" s="3"/>
      <c r="B1118" s="3"/>
      <c r="C1118" s="3"/>
      <c r="E1118" s="3"/>
      <c r="F1118" s="3"/>
      <c r="G1118" s="3"/>
      <c r="I1118" s="3"/>
    </row>
    <row r="1119" spans="1:9">
      <c r="A1119" s="3"/>
      <c r="B1119" s="3"/>
      <c r="C1119" s="3"/>
      <c r="E1119" s="3"/>
      <c r="F1119" s="3"/>
      <c r="G1119" s="3"/>
      <c r="I1119" s="3"/>
    </row>
    <row r="1120" spans="1:9">
      <c r="A1120" s="3"/>
      <c r="B1120" s="3"/>
      <c r="C1120" s="3"/>
      <c r="E1120" s="3"/>
      <c r="F1120" s="3"/>
      <c r="G1120" s="3"/>
      <c r="I1120" s="3"/>
    </row>
    <row r="1121" spans="1:9">
      <c r="A1121" s="3"/>
      <c r="B1121" s="3"/>
      <c r="C1121" s="3"/>
      <c r="E1121" s="3"/>
      <c r="F1121" s="3"/>
      <c r="G1121" s="3"/>
      <c r="I1121" s="3"/>
    </row>
    <row r="1122" spans="1:9">
      <c r="A1122" s="3"/>
      <c r="B1122" s="3"/>
      <c r="C1122" s="3"/>
      <c r="E1122" s="3"/>
      <c r="F1122" s="3"/>
      <c r="G1122" s="3"/>
      <c r="I1122" s="3"/>
    </row>
    <row r="1123" spans="1:9">
      <c r="A1123" s="3"/>
      <c r="B1123" s="3"/>
      <c r="C1123" s="3"/>
      <c r="E1123" s="3"/>
      <c r="F1123" s="3"/>
      <c r="G1123" s="3"/>
      <c r="I1123" s="3"/>
    </row>
    <row r="1124" spans="1:9">
      <c r="A1124" s="3"/>
      <c r="B1124" s="3"/>
      <c r="C1124" s="3"/>
      <c r="E1124" s="3"/>
      <c r="F1124" s="3"/>
      <c r="G1124" s="3"/>
      <c r="I1124" s="3"/>
    </row>
    <row r="1125" spans="1:9">
      <c r="A1125" s="3"/>
      <c r="B1125" s="3"/>
      <c r="C1125" s="3"/>
      <c r="E1125" s="3"/>
      <c r="F1125" s="3"/>
      <c r="G1125" s="3"/>
      <c r="I1125" s="3"/>
    </row>
    <row r="1126" spans="1:9">
      <c r="A1126" s="3"/>
      <c r="B1126" s="3"/>
      <c r="C1126" s="3"/>
      <c r="E1126" s="3"/>
      <c r="F1126" s="3"/>
      <c r="G1126" s="3"/>
      <c r="I1126" s="3"/>
    </row>
    <row r="1127" spans="1:9">
      <c r="A1127" s="3"/>
      <c r="B1127" s="3"/>
      <c r="C1127" s="3"/>
      <c r="E1127" s="3"/>
      <c r="F1127" s="3"/>
      <c r="G1127" s="3"/>
      <c r="I1127" s="3"/>
    </row>
    <row r="1128" spans="1:9">
      <c r="A1128" s="3"/>
      <c r="B1128" s="3"/>
      <c r="C1128" s="3"/>
      <c r="E1128" s="3"/>
      <c r="F1128" s="3"/>
      <c r="G1128" s="3"/>
      <c r="I1128" s="3"/>
    </row>
    <row r="1129" spans="1:9">
      <c r="A1129" s="3"/>
      <c r="B1129" s="3"/>
      <c r="C1129" s="3"/>
      <c r="E1129" s="3"/>
      <c r="F1129" s="3"/>
      <c r="G1129" s="3"/>
      <c r="I1129" s="3"/>
    </row>
    <row r="1130" spans="1:9">
      <c r="A1130" s="3"/>
      <c r="B1130" s="3"/>
      <c r="C1130" s="3"/>
      <c r="E1130" s="3"/>
      <c r="F1130" s="3"/>
      <c r="G1130" s="3"/>
      <c r="I1130" s="3"/>
    </row>
    <row r="1131" spans="1:9">
      <c r="A1131" s="3"/>
      <c r="B1131" s="3"/>
      <c r="C1131" s="3"/>
      <c r="E1131" s="3"/>
      <c r="F1131" s="3"/>
      <c r="G1131" s="3"/>
      <c r="I1131" s="3"/>
    </row>
    <row r="1132" spans="1:9">
      <c r="A1132" s="3"/>
      <c r="B1132" s="3"/>
      <c r="C1132" s="3"/>
      <c r="E1132" s="3"/>
      <c r="F1132" s="3"/>
      <c r="G1132" s="3"/>
      <c r="I1132" s="3"/>
    </row>
    <row r="1133" spans="1:9">
      <c r="A1133" s="3"/>
      <c r="B1133" s="3"/>
      <c r="C1133" s="3"/>
      <c r="E1133" s="3"/>
      <c r="F1133" s="3"/>
      <c r="G1133" s="3"/>
      <c r="I1133" s="3"/>
    </row>
    <row r="1134" spans="1:9">
      <c r="A1134" s="3"/>
      <c r="B1134" s="3"/>
      <c r="C1134" s="3"/>
      <c r="E1134" s="3"/>
      <c r="F1134" s="3"/>
      <c r="G1134" s="3"/>
      <c r="I1134" s="3"/>
    </row>
    <row r="1135" spans="1:9">
      <c r="A1135" s="3"/>
      <c r="B1135" s="3"/>
      <c r="C1135" s="3"/>
      <c r="E1135" s="3"/>
      <c r="F1135" s="3"/>
      <c r="G1135" s="3"/>
      <c r="I1135" s="3"/>
    </row>
    <row r="1136" spans="1:9">
      <c r="A1136" s="3"/>
      <c r="B1136" s="3"/>
      <c r="C1136" s="3"/>
      <c r="E1136" s="3"/>
      <c r="F1136" s="3"/>
      <c r="G1136" s="3"/>
      <c r="I1136" s="3"/>
    </row>
    <row r="1137" spans="1:9">
      <c r="A1137" s="3"/>
      <c r="B1137" s="3"/>
      <c r="C1137" s="3"/>
      <c r="E1137" s="3"/>
      <c r="F1137" s="3"/>
      <c r="G1137" s="3"/>
      <c r="I1137" s="3"/>
    </row>
    <row r="1138" spans="1:9">
      <c r="A1138" s="3"/>
      <c r="B1138" s="3"/>
      <c r="C1138" s="3"/>
      <c r="E1138" s="3"/>
      <c r="F1138" s="3"/>
      <c r="G1138" s="3"/>
      <c r="I1138" s="3"/>
    </row>
    <row r="1139" spans="1:9">
      <c r="A1139" s="3"/>
      <c r="B1139" s="3"/>
      <c r="C1139" s="3"/>
      <c r="E1139" s="3"/>
      <c r="F1139" s="3"/>
      <c r="G1139" s="3"/>
      <c r="I1139" s="3"/>
    </row>
    <row r="1140" spans="1:9">
      <c r="A1140" s="3"/>
      <c r="B1140" s="3"/>
      <c r="C1140" s="3"/>
      <c r="E1140" s="3"/>
      <c r="F1140" s="3"/>
      <c r="G1140" s="3"/>
      <c r="I1140" s="3"/>
    </row>
    <row r="1141" spans="1:9">
      <c r="A1141" s="3"/>
      <c r="B1141" s="3"/>
      <c r="C1141" s="3"/>
      <c r="E1141" s="3"/>
      <c r="F1141" s="3"/>
      <c r="G1141" s="3"/>
      <c r="I1141" s="3"/>
    </row>
    <row r="1142" spans="1:9">
      <c r="A1142" s="3"/>
      <c r="B1142" s="3"/>
      <c r="C1142" s="3"/>
      <c r="E1142" s="3"/>
      <c r="F1142" s="3"/>
      <c r="G1142" s="3"/>
      <c r="I1142" s="3"/>
    </row>
    <row r="1143" spans="1:9">
      <c r="A1143" s="3"/>
      <c r="B1143" s="3"/>
      <c r="C1143" s="3"/>
      <c r="E1143" s="3"/>
      <c r="F1143" s="3"/>
      <c r="G1143" s="3"/>
      <c r="I1143" s="3"/>
    </row>
    <row r="1144" spans="1:9">
      <c r="A1144" s="3"/>
      <c r="B1144" s="3"/>
      <c r="C1144" s="3"/>
      <c r="E1144" s="3"/>
      <c r="F1144" s="3"/>
      <c r="G1144" s="3"/>
      <c r="I1144" s="3"/>
    </row>
    <row r="1145" spans="1:9">
      <c r="A1145" s="3"/>
      <c r="B1145" s="3"/>
      <c r="C1145" s="3"/>
      <c r="E1145" s="3"/>
      <c r="F1145" s="3"/>
      <c r="G1145" s="3"/>
      <c r="I1145" s="3"/>
    </row>
    <row r="1146" spans="1:9">
      <c r="A1146" s="3"/>
      <c r="B1146" s="3"/>
      <c r="C1146" s="3"/>
      <c r="E1146" s="3"/>
      <c r="F1146" s="3"/>
      <c r="G1146" s="3"/>
      <c r="I1146" s="3"/>
    </row>
    <row r="1147" spans="1:9">
      <c r="A1147" s="3"/>
      <c r="B1147" s="3"/>
      <c r="C1147" s="3"/>
      <c r="E1147" s="3"/>
      <c r="F1147" s="3"/>
      <c r="G1147" s="3"/>
      <c r="I1147" s="3"/>
    </row>
    <row r="1148" spans="1:9">
      <c r="A1148" s="3"/>
      <c r="B1148" s="3"/>
      <c r="C1148" s="3"/>
      <c r="E1148" s="3"/>
      <c r="F1148" s="3"/>
      <c r="G1148" s="3"/>
      <c r="I1148" s="3"/>
    </row>
    <row r="1149" spans="1:9">
      <c r="A1149" s="3"/>
      <c r="B1149" s="3"/>
      <c r="C1149" s="3"/>
      <c r="E1149" s="3"/>
      <c r="F1149" s="3"/>
      <c r="G1149" s="3"/>
      <c r="I1149" s="3"/>
    </row>
    <row r="1150" spans="1:9">
      <c r="A1150" s="3"/>
      <c r="B1150" s="3"/>
      <c r="C1150" s="3"/>
      <c r="E1150" s="3"/>
      <c r="F1150" s="3"/>
      <c r="G1150" s="3"/>
      <c r="I1150" s="3"/>
    </row>
    <row r="1151" spans="1:9">
      <c r="A1151" s="3"/>
      <c r="B1151" s="3"/>
      <c r="C1151" s="3"/>
      <c r="E1151" s="3"/>
      <c r="F1151" s="3"/>
      <c r="G1151" s="3"/>
      <c r="I1151" s="3"/>
    </row>
    <row r="1152" spans="1:9">
      <c r="A1152" s="3"/>
      <c r="B1152" s="3"/>
      <c r="C1152" s="3"/>
      <c r="E1152" s="3"/>
      <c r="F1152" s="3"/>
      <c r="G1152" s="3"/>
      <c r="I1152" s="3"/>
    </row>
    <row r="1153" spans="1:9">
      <c r="A1153" s="3"/>
      <c r="B1153" s="3"/>
      <c r="C1153" s="3"/>
      <c r="E1153" s="3"/>
      <c r="F1153" s="3"/>
      <c r="G1153" s="3"/>
      <c r="I1153" s="3"/>
    </row>
    <row r="1154" spans="1:9">
      <c r="A1154" s="3"/>
      <c r="B1154" s="3"/>
      <c r="C1154" s="3"/>
      <c r="E1154" s="3"/>
      <c r="F1154" s="3"/>
      <c r="G1154" s="3"/>
      <c r="I1154" s="3"/>
    </row>
    <row r="1155" spans="1:9">
      <c r="A1155" s="3"/>
      <c r="B1155" s="3"/>
      <c r="C1155" s="3"/>
      <c r="E1155" s="3"/>
      <c r="F1155" s="3"/>
      <c r="G1155" s="3"/>
      <c r="I1155" s="3"/>
    </row>
    <row r="1156" spans="1:9">
      <c r="A1156" s="3"/>
      <c r="B1156" s="3"/>
      <c r="C1156" s="3"/>
      <c r="E1156" s="3"/>
      <c r="F1156" s="3"/>
      <c r="G1156" s="3"/>
      <c r="I1156" s="3"/>
    </row>
    <row r="1157" spans="1:9">
      <c r="A1157" s="3"/>
      <c r="B1157" s="3"/>
      <c r="C1157" s="3"/>
      <c r="E1157" s="3"/>
      <c r="F1157" s="3"/>
      <c r="G1157" s="3"/>
      <c r="I1157" s="3"/>
    </row>
    <row r="1158" spans="1:9">
      <c r="A1158" s="3"/>
      <c r="B1158" s="3"/>
      <c r="C1158" s="3"/>
      <c r="E1158" s="3"/>
      <c r="F1158" s="3"/>
      <c r="G1158" s="3"/>
      <c r="I1158" s="3"/>
    </row>
    <row r="1159" spans="1:9">
      <c r="A1159" s="3"/>
      <c r="B1159" s="3"/>
      <c r="C1159" s="3"/>
      <c r="E1159" s="3"/>
      <c r="F1159" s="3"/>
      <c r="G1159" s="3"/>
      <c r="I1159" s="3"/>
    </row>
    <row r="1160" spans="1:9">
      <c r="A1160" s="3"/>
      <c r="B1160" s="3"/>
      <c r="C1160" s="3"/>
      <c r="E1160" s="3"/>
      <c r="F1160" s="3"/>
      <c r="G1160" s="3"/>
      <c r="I1160" s="3"/>
    </row>
    <row r="1161" spans="1:9">
      <c r="A1161" s="3"/>
      <c r="B1161" s="3"/>
      <c r="C1161" s="3"/>
      <c r="E1161" s="3"/>
      <c r="F1161" s="3"/>
      <c r="G1161" s="3"/>
      <c r="I1161" s="3"/>
    </row>
    <row r="1162" spans="1:9">
      <c r="A1162" s="3"/>
      <c r="B1162" s="3"/>
      <c r="C1162" s="3"/>
      <c r="E1162" s="3"/>
      <c r="F1162" s="3"/>
      <c r="G1162" s="3"/>
      <c r="I1162" s="3"/>
    </row>
    <row r="1163" spans="1:9">
      <c r="A1163" s="3"/>
      <c r="B1163" s="3"/>
      <c r="C1163" s="3"/>
      <c r="E1163" s="3"/>
      <c r="F1163" s="3"/>
      <c r="G1163" s="3"/>
      <c r="I1163" s="3"/>
    </row>
    <row r="1164" spans="1:9">
      <c r="A1164" s="3"/>
      <c r="B1164" s="3"/>
      <c r="C1164" s="3"/>
      <c r="E1164" s="3"/>
      <c r="F1164" s="3"/>
      <c r="G1164" s="3"/>
      <c r="I1164" s="3"/>
    </row>
    <row r="1165" spans="1:9">
      <c r="A1165" s="3"/>
      <c r="B1165" s="3"/>
      <c r="C1165" s="3"/>
      <c r="E1165" s="3"/>
      <c r="F1165" s="3"/>
      <c r="G1165" s="3"/>
      <c r="I1165" s="3"/>
    </row>
    <row r="1166" spans="1:9">
      <c r="A1166" s="3"/>
      <c r="B1166" s="3"/>
      <c r="C1166" s="3"/>
      <c r="E1166" s="3"/>
      <c r="F1166" s="3"/>
      <c r="G1166" s="3"/>
      <c r="I1166" s="3"/>
    </row>
    <row r="1167" spans="1:9">
      <c r="A1167" s="3"/>
      <c r="B1167" s="3"/>
      <c r="C1167" s="3"/>
      <c r="E1167" s="3"/>
      <c r="F1167" s="3"/>
      <c r="G1167" s="3"/>
      <c r="I1167" s="3"/>
    </row>
    <row r="1168" spans="1:9">
      <c r="A1168" s="3"/>
      <c r="B1168" s="3"/>
      <c r="C1168" s="3"/>
      <c r="E1168" s="3"/>
      <c r="F1168" s="3"/>
      <c r="G1168" s="3"/>
      <c r="I1168" s="3"/>
    </row>
    <row r="1169" spans="1:9">
      <c r="A1169" s="3"/>
      <c r="B1169" s="3"/>
      <c r="C1169" s="3"/>
      <c r="E1169" s="3"/>
      <c r="F1169" s="3"/>
      <c r="G1169" s="3"/>
      <c r="I1169" s="3"/>
    </row>
    <row r="1170" spans="1:9">
      <c r="A1170" s="3"/>
      <c r="B1170" s="3"/>
      <c r="C1170" s="3"/>
      <c r="E1170" s="3"/>
      <c r="F1170" s="3"/>
      <c r="G1170" s="3"/>
      <c r="I1170" s="3"/>
    </row>
    <row r="1171" spans="1:9">
      <c r="A1171" s="3"/>
      <c r="B1171" s="3"/>
      <c r="C1171" s="3"/>
      <c r="E1171" s="3"/>
      <c r="F1171" s="3"/>
      <c r="G1171" s="3"/>
      <c r="I1171" s="3"/>
    </row>
    <row r="1172" spans="1:9">
      <c r="A1172" s="3"/>
      <c r="B1172" s="3"/>
      <c r="C1172" s="3"/>
      <c r="E1172" s="3"/>
      <c r="F1172" s="3"/>
      <c r="G1172" s="3"/>
      <c r="I1172" s="3"/>
    </row>
    <row r="1173" spans="1:9">
      <c r="A1173" s="3"/>
      <c r="B1173" s="3"/>
      <c r="C1173" s="3"/>
      <c r="E1173" s="3"/>
      <c r="F1173" s="3"/>
      <c r="G1173" s="3"/>
      <c r="I1173" s="3"/>
    </row>
    <row r="1174" spans="1:9">
      <c r="A1174" s="3"/>
      <c r="B1174" s="3"/>
      <c r="C1174" s="3"/>
      <c r="E1174" s="3"/>
      <c r="F1174" s="3"/>
      <c r="G1174" s="3"/>
      <c r="I1174" s="3"/>
    </row>
    <row r="1175" spans="1:9">
      <c r="A1175" s="3"/>
      <c r="B1175" s="3"/>
      <c r="C1175" s="3"/>
      <c r="E1175" s="3"/>
      <c r="F1175" s="3"/>
      <c r="G1175" s="3"/>
      <c r="I1175" s="3"/>
    </row>
    <row r="1176" spans="1:9">
      <c r="A1176" s="3"/>
      <c r="B1176" s="3"/>
      <c r="C1176" s="3"/>
      <c r="E1176" s="3"/>
      <c r="F1176" s="3"/>
      <c r="G1176" s="3"/>
      <c r="I1176" s="3"/>
    </row>
    <row r="1177" spans="1:9">
      <c r="A1177" s="3"/>
      <c r="B1177" s="3"/>
      <c r="C1177" s="3"/>
      <c r="E1177" s="3"/>
      <c r="F1177" s="3"/>
      <c r="G1177" s="3"/>
      <c r="I1177" s="3"/>
    </row>
    <row r="1178" spans="1:9">
      <c r="A1178" s="3"/>
      <c r="B1178" s="3"/>
      <c r="C1178" s="3"/>
      <c r="E1178" s="3"/>
      <c r="F1178" s="3"/>
      <c r="G1178" s="3"/>
      <c r="I1178" s="3"/>
    </row>
    <row r="1179" spans="1:9">
      <c r="A1179" s="3"/>
      <c r="B1179" s="3"/>
      <c r="C1179" s="3"/>
      <c r="E1179" s="3"/>
      <c r="F1179" s="3"/>
      <c r="G1179" s="3"/>
      <c r="I1179" s="3"/>
    </row>
    <row r="1180" spans="1:9">
      <c r="A1180" s="3"/>
      <c r="B1180" s="3"/>
      <c r="C1180" s="3"/>
      <c r="E1180" s="3"/>
      <c r="F1180" s="3"/>
      <c r="G1180" s="3"/>
      <c r="I1180" s="3"/>
    </row>
    <row r="1181" spans="1:9">
      <c r="A1181" s="3"/>
      <c r="B1181" s="3"/>
      <c r="C1181" s="3"/>
      <c r="E1181" s="3"/>
      <c r="F1181" s="3"/>
      <c r="G1181" s="3"/>
      <c r="I1181" s="3"/>
    </row>
    <row r="1182" spans="1:9">
      <c r="A1182" s="3"/>
      <c r="B1182" s="3"/>
      <c r="C1182" s="3"/>
      <c r="E1182" s="3"/>
      <c r="F1182" s="3"/>
      <c r="G1182" s="3"/>
      <c r="I1182" s="3"/>
    </row>
    <row r="1183" spans="1:9">
      <c r="A1183" s="3"/>
      <c r="B1183" s="3"/>
      <c r="C1183" s="3"/>
      <c r="E1183" s="3"/>
      <c r="F1183" s="3"/>
      <c r="G1183" s="3"/>
      <c r="I1183" s="3"/>
    </row>
    <row r="1184" spans="1:9">
      <c r="A1184" s="3"/>
      <c r="B1184" s="3"/>
      <c r="C1184" s="3"/>
      <c r="E1184" s="3"/>
      <c r="F1184" s="3"/>
      <c r="G1184" s="3"/>
      <c r="I1184" s="3"/>
    </row>
    <row r="1185" spans="1:9">
      <c r="A1185" s="3"/>
      <c r="B1185" s="3"/>
      <c r="C1185" s="3"/>
      <c r="E1185" s="3"/>
      <c r="F1185" s="3"/>
      <c r="G1185" s="3"/>
      <c r="I1185" s="3"/>
    </row>
    <row r="1186" spans="1:9">
      <c r="A1186" s="3"/>
      <c r="B1186" s="3"/>
      <c r="C1186" s="3"/>
      <c r="E1186" s="3"/>
      <c r="F1186" s="3"/>
      <c r="G1186" s="3"/>
      <c r="I1186" s="3"/>
    </row>
    <row r="1187" spans="1:9">
      <c r="A1187" s="3"/>
      <c r="B1187" s="3"/>
      <c r="C1187" s="3"/>
      <c r="E1187" s="3"/>
      <c r="F1187" s="3"/>
      <c r="G1187" s="3"/>
      <c r="I1187" s="3"/>
    </row>
    <row r="1188" spans="1:9">
      <c r="A1188" s="3"/>
      <c r="B1188" s="3"/>
      <c r="C1188" s="3"/>
      <c r="E1188" s="3"/>
      <c r="F1188" s="3"/>
      <c r="G1188" s="3"/>
      <c r="I1188" s="3"/>
    </row>
    <row r="1189" spans="1:9">
      <c r="A1189" s="3"/>
      <c r="B1189" s="3"/>
      <c r="C1189" s="3"/>
      <c r="E1189" s="3"/>
      <c r="F1189" s="3"/>
      <c r="G1189" s="3"/>
      <c r="I1189" s="3"/>
    </row>
    <row r="1190" spans="1:9">
      <c r="A1190" s="3"/>
      <c r="B1190" s="3"/>
      <c r="C1190" s="3"/>
      <c r="E1190" s="3"/>
      <c r="F1190" s="3"/>
      <c r="G1190" s="3"/>
      <c r="I1190" s="3"/>
    </row>
    <row r="1191" spans="1:9">
      <c r="A1191" s="3"/>
      <c r="B1191" s="3"/>
      <c r="C1191" s="3"/>
      <c r="E1191" s="3"/>
      <c r="F1191" s="3"/>
      <c r="G1191" s="3"/>
      <c r="I1191" s="3"/>
    </row>
    <row r="1192" spans="1:9">
      <c r="A1192" s="3"/>
      <c r="B1192" s="3"/>
      <c r="C1192" s="3"/>
      <c r="E1192" s="3"/>
      <c r="F1192" s="3"/>
      <c r="G1192" s="3"/>
      <c r="I1192" s="3"/>
    </row>
    <row r="1193" spans="1:9">
      <c r="A1193" s="3"/>
      <c r="B1193" s="3"/>
      <c r="C1193" s="3"/>
      <c r="E1193" s="3"/>
      <c r="F1193" s="3"/>
      <c r="G1193" s="3"/>
      <c r="I1193" s="3"/>
    </row>
    <row r="1194" spans="1:9">
      <c r="A1194" s="3"/>
      <c r="B1194" s="3"/>
      <c r="C1194" s="3"/>
      <c r="E1194" s="3"/>
      <c r="F1194" s="3"/>
      <c r="G1194" s="3"/>
      <c r="I1194" s="3"/>
    </row>
    <row r="1195" spans="1:9">
      <c r="A1195" s="3"/>
      <c r="B1195" s="3"/>
      <c r="C1195" s="3"/>
      <c r="E1195" s="3"/>
      <c r="F1195" s="3"/>
      <c r="G1195" s="3"/>
      <c r="I1195" s="3"/>
    </row>
    <row r="1196" spans="1:9">
      <c r="A1196" s="3"/>
      <c r="B1196" s="3"/>
      <c r="C1196" s="3"/>
      <c r="E1196" s="3"/>
      <c r="F1196" s="3"/>
      <c r="G1196" s="3"/>
      <c r="I1196" s="3"/>
    </row>
    <row r="1197" spans="1:9">
      <c r="A1197" s="3"/>
      <c r="B1197" s="3"/>
      <c r="C1197" s="3"/>
      <c r="E1197" s="3"/>
      <c r="F1197" s="3"/>
      <c r="G1197" s="3"/>
      <c r="I1197" s="3"/>
    </row>
    <row r="1198" spans="1:9">
      <c r="A1198" s="3"/>
      <c r="B1198" s="3"/>
      <c r="C1198" s="3"/>
      <c r="E1198" s="3"/>
      <c r="F1198" s="3"/>
      <c r="G1198" s="3"/>
      <c r="I1198" s="3"/>
    </row>
    <row r="1199" spans="1:9">
      <c r="A1199" s="3"/>
      <c r="B1199" s="3"/>
      <c r="C1199" s="3"/>
      <c r="E1199" s="3"/>
      <c r="F1199" s="3"/>
      <c r="G1199" s="3"/>
      <c r="I1199" s="3"/>
    </row>
    <row r="1200" spans="1:9">
      <c r="A1200" s="3"/>
      <c r="B1200" s="3"/>
      <c r="C1200" s="3"/>
      <c r="E1200" s="3"/>
      <c r="F1200" s="3"/>
      <c r="G1200" s="3"/>
      <c r="I1200" s="3"/>
    </row>
    <row r="1201" spans="1:9">
      <c r="A1201" s="3"/>
      <c r="B1201" s="3"/>
      <c r="C1201" s="3"/>
      <c r="E1201" s="3"/>
      <c r="F1201" s="3"/>
      <c r="G1201" s="3"/>
      <c r="I1201" s="3"/>
    </row>
    <row r="1202" spans="1:9">
      <c r="A1202" s="3"/>
      <c r="B1202" s="3"/>
      <c r="C1202" s="3"/>
      <c r="E1202" s="3"/>
      <c r="F1202" s="3"/>
      <c r="G1202" s="3"/>
      <c r="I1202" s="3"/>
    </row>
    <row r="1203" spans="1:9">
      <c r="A1203" s="3"/>
      <c r="B1203" s="3"/>
      <c r="C1203" s="3"/>
      <c r="E1203" s="3"/>
      <c r="F1203" s="3"/>
      <c r="G1203" s="3"/>
      <c r="I1203" s="3"/>
    </row>
    <row r="1204" spans="1:9">
      <c r="A1204" s="3"/>
      <c r="B1204" s="3"/>
      <c r="C1204" s="3"/>
      <c r="E1204" s="3"/>
      <c r="F1204" s="3"/>
      <c r="G1204" s="3"/>
      <c r="I1204" s="3"/>
    </row>
    <row r="1205" spans="1:9">
      <c r="A1205" s="3"/>
      <c r="B1205" s="3"/>
      <c r="C1205" s="3"/>
      <c r="E1205" s="3"/>
      <c r="F1205" s="3"/>
      <c r="G1205" s="3"/>
      <c r="I1205" s="3"/>
    </row>
  </sheetData>
  <sheetProtection password="F17D" sheet="1" objects="1" scenarios="1"/>
  <mergeCells count="176">
    <mergeCell ref="A84:A88"/>
    <mergeCell ref="E84:E88"/>
    <mergeCell ref="A83:H83"/>
    <mergeCell ref="A439:A443"/>
    <mergeCell ref="E439:E443"/>
    <mergeCell ref="A438:H438"/>
    <mergeCell ref="A155:A160"/>
    <mergeCell ref="E155:E160"/>
    <mergeCell ref="A154:H154"/>
    <mergeCell ref="A106:A110"/>
    <mergeCell ref="E106:E110"/>
    <mergeCell ref="A105:H105"/>
    <mergeCell ref="A127:A131"/>
    <mergeCell ref="E127:E131"/>
    <mergeCell ref="A126:H126"/>
    <mergeCell ref="A141:A145"/>
    <mergeCell ref="E141:E145"/>
    <mergeCell ref="A140:H140"/>
    <mergeCell ref="A369:H369"/>
    <mergeCell ref="A376:H376"/>
    <mergeCell ref="A384:H384"/>
    <mergeCell ref="A392:H392"/>
    <mergeCell ref="A400:H400"/>
    <mergeCell ref="A332:H332"/>
    <mergeCell ref="A340:H340"/>
    <mergeCell ref="A348:H348"/>
    <mergeCell ref="A355:H355"/>
    <mergeCell ref="A362:H362"/>
    <mergeCell ref="A363:A368"/>
    <mergeCell ref="E363:E368"/>
    <mergeCell ref="A385:A391"/>
    <mergeCell ref="E385:E391"/>
    <mergeCell ref="A356:A361"/>
    <mergeCell ref="E356:E361"/>
    <mergeCell ref="A370:A375"/>
    <mergeCell ref="E370:E375"/>
    <mergeCell ref="A377:A383"/>
    <mergeCell ref="E377:E383"/>
    <mergeCell ref="E349:E354"/>
    <mergeCell ref="A349:A354"/>
    <mergeCell ref="A333:A339"/>
    <mergeCell ref="E333:E339"/>
    <mergeCell ref="A275:A280"/>
    <mergeCell ref="A325:H325"/>
    <mergeCell ref="A318:H318"/>
    <mergeCell ref="A311:H311"/>
    <mergeCell ref="A303:H303"/>
    <mergeCell ref="A296:H296"/>
    <mergeCell ref="A197:H197"/>
    <mergeCell ref="A209:H209"/>
    <mergeCell ref="A217:H217"/>
    <mergeCell ref="A224:H224"/>
    <mergeCell ref="A230:H230"/>
    <mergeCell ref="A289:H289"/>
    <mergeCell ref="A282:A288"/>
    <mergeCell ref="A290:A295"/>
    <mergeCell ref="E290:E295"/>
    <mergeCell ref="E282:E288"/>
    <mergeCell ref="E275:E280"/>
    <mergeCell ref="E260:E265"/>
    <mergeCell ref="A267:A273"/>
    <mergeCell ref="E267:E273"/>
    <mergeCell ref="A259:H259"/>
    <mergeCell ref="A326:A331"/>
    <mergeCell ref="A132:H132"/>
    <mergeCell ref="A161:H161"/>
    <mergeCell ref="A178:H178"/>
    <mergeCell ref="A185:H185"/>
    <mergeCell ref="A251:H251"/>
    <mergeCell ref="A266:H266"/>
    <mergeCell ref="A274:H274"/>
    <mergeCell ref="A281:H281"/>
    <mergeCell ref="A179:A184"/>
    <mergeCell ref="E179:E184"/>
    <mergeCell ref="A169:A177"/>
    <mergeCell ref="E169:E177"/>
    <mergeCell ref="A218:A223"/>
    <mergeCell ref="E218:E223"/>
    <mergeCell ref="A210:A216"/>
    <mergeCell ref="A239:A250"/>
    <mergeCell ref="A238:H238"/>
    <mergeCell ref="A146:H146"/>
    <mergeCell ref="E13:E17"/>
    <mergeCell ref="A120:A125"/>
    <mergeCell ref="E120:E125"/>
    <mergeCell ref="A133:A139"/>
    <mergeCell ref="E133:E139"/>
    <mergeCell ref="A19:A29"/>
    <mergeCell ref="E19:E29"/>
    <mergeCell ref="A30:H30"/>
    <mergeCell ref="A40:H40"/>
    <mergeCell ref="A58:H58"/>
    <mergeCell ref="A66:H66"/>
    <mergeCell ref="A46:H46"/>
    <mergeCell ref="A112:A118"/>
    <mergeCell ref="E112:E118"/>
    <mergeCell ref="A111:H111"/>
    <mergeCell ref="A77:A82"/>
    <mergeCell ref="E77:E82"/>
    <mergeCell ref="A76:H76"/>
    <mergeCell ref="A90:A96"/>
    <mergeCell ref="E90:E96"/>
    <mergeCell ref="A89:H89"/>
    <mergeCell ref="E59:E65"/>
    <mergeCell ref="A67:A75"/>
    <mergeCell ref="E67:E75"/>
    <mergeCell ref="A1:H1"/>
    <mergeCell ref="A2:G2"/>
    <mergeCell ref="A186:A196"/>
    <mergeCell ref="E186:E196"/>
    <mergeCell ref="A198:A208"/>
    <mergeCell ref="E198:E208"/>
    <mergeCell ref="E31:E39"/>
    <mergeCell ref="A31:A39"/>
    <mergeCell ref="E41:E45"/>
    <mergeCell ref="A4:A11"/>
    <mergeCell ref="E4:E11"/>
    <mergeCell ref="A13:A17"/>
    <mergeCell ref="A162:A167"/>
    <mergeCell ref="E162:E167"/>
    <mergeCell ref="A47:A57"/>
    <mergeCell ref="E47:E57"/>
    <mergeCell ref="A168:H168"/>
    <mergeCell ref="A3:H3"/>
    <mergeCell ref="A12:H12"/>
    <mergeCell ref="A18:H18"/>
    <mergeCell ref="A41:A45"/>
    <mergeCell ref="A59:A65"/>
    <mergeCell ref="A147:A153"/>
    <mergeCell ref="E147:E153"/>
    <mergeCell ref="A430:H430"/>
    <mergeCell ref="A453:A459"/>
    <mergeCell ref="E453:E459"/>
    <mergeCell ref="A415:A421"/>
    <mergeCell ref="E415:E421"/>
    <mergeCell ref="A431:A437"/>
    <mergeCell ref="E431:E437"/>
    <mergeCell ref="A393:A399"/>
    <mergeCell ref="E393:E399"/>
    <mergeCell ref="A408:A413"/>
    <mergeCell ref="E408:E413"/>
    <mergeCell ref="A407:H407"/>
    <mergeCell ref="A414:H414"/>
    <mergeCell ref="A452:H452"/>
    <mergeCell ref="A401:A406"/>
    <mergeCell ref="E401:E406"/>
    <mergeCell ref="A445:A451"/>
    <mergeCell ref="E445:E451"/>
    <mergeCell ref="A444:H444"/>
    <mergeCell ref="A423:A429"/>
    <mergeCell ref="E423:E429"/>
    <mergeCell ref="A422:H422"/>
    <mergeCell ref="A98:A104"/>
    <mergeCell ref="E98:E104"/>
    <mergeCell ref="A97:H97"/>
    <mergeCell ref="A341:A347"/>
    <mergeCell ref="E341:E347"/>
    <mergeCell ref="E297:E302"/>
    <mergeCell ref="A225:A229"/>
    <mergeCell ref="E225:E229"/>
    <mergeCell ref="E239:E250"/>
    <mergeCell ref="A231:A237"/>
    <mergeCell ref="E231:E237"/>
    <mergeCell ref="E326:E331"/>
    <mergeCell ref="A312:A317"/>
    <mergeCell ref="E312:E317"/>
    <mergeCell ref="A319:A324"/>
    <mergeCell ref="E319:E324"/>
    <mergeCell ref="A297:A302"/>
    <mergeCell ref="E210:E216"/>
    <mergeCell ref="A304:A310"/>
    <mergeCell ref="E304:E310"/>
    <mergeCell ref="A252:A258"/>
    <mergeCell ref="E252:E258"/>
    <mergeCell ref="A260:A265"/>
    <mergeCell ref="A119:H119"/>
  </mergeCells>
  <phoneticPr fontId="1" type="noConversion"/>
  <pageMargins left="0.25" right="0.25" top="0.75" bottom="0.75" header="0.3" footer="0.3"/>
  <pageSetup paperSize="9" orientation="portrait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00B0F0"/>
  </sheetPr>
  <dimension ref="A1:V229"/>
  <sheetViews>
    <sheetView workbookViewId="0">
      <selection activeCell="H3" sqref="H3"/>
    </sheetView>
  </sheetViews>
  <sheetFormatPr baseColWidth="10" defaultColWidth="8.83203125" defaultRowHeight="15" x14ac:dyDescent="0"/>
  <cols>
    <col min="1" max="1" width="10" customWidth="1"/>
    <col min="2" max="2" width="13.33203125" customWidth="1"/>
    <col min="3" max="3" width="14.6640625" customWidth="1"/>
    <col min="4" max="4" width="8.1640625" style="9" customWidth="1"/>
    <col min="5" max="5" width="9.5" customWidth="1"/>
    <col min="6" max="6" width="13.1640625" customWidth="1"/>
    <col min="7" max="7" width="14.6640625" customWidth="1"/>
    <col min="8" max="8" width="8.6640625" style="9" customWidth="1"/>
    <col min="9" max="9" width="13.1640625" customWidth="1"/>
  </cols>
  <sheetData>
    <row r="1" spans="1:8" ht="86.25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51" customHeight="1" thickBot="1">
      <c r="A2" s="354" t="s">
        <v>653</v>
      </c>
      <c r="B2" s="355"/>
      <c r="C2" s="355"/>
      <c r="D2" s="355"/>
      <c r="E2" s="355"/>
      <c r="F2" s="355"/>
      <c r="G2" s="356"/>
      <c r="H2" s="275">
        <v>6.8</v>
      </c>
    </row>
    <row r="3" spans="1:8" ht="35.25" customHeight="1">
      <c r="A3" s="372"/>
      <c r="B3" s="16" t="s">
        <v>4</v>
      </c>
      <c r="C3" s="17" t="s">
        <v>143</v>
      </c>
      <c r="D3" s="18" t="s">
        <v>383</v>
      </c>
      <c r="E3" s="327"/>
      <c r="F3" s="16" t="s">
        <v>4</v>
      </c>
      <c r="G3" s="17" t="s">
        <v>144</v>
      </c>
      <c r="H3" s="18" t="s">
        <v>383</v>
      </c>
    </row>
    <row r="4" spans="1:8" ht="22">
      <c r="A4" s="373"/>
      <c r="B4" s="20" t="s">
        <v>5</v>
      </c>
      <c r="C4" s="76" t="s">
        <v>443</v>
      </c>
      <c r="D4" s="249">
        <f>9.5/H2</f>
        <v>1.3970588235294119</v>
      </c>
      <c r="E4" s="328"/>
      <c r="F4" s="20" t="s">
        <v>5</v>
      </c>
      <c r="G4" s="76" t="s">
        <v>444</v>
      </c>
      <c r="H4" s="249">
        <f>9.5/H2</f>
        <v>1.3970588235294119</v>
      </c>
    </row>
    <row r="5" spans="1:8">
      <c r="A5" s="373"/>
      <c r="B5" s="243" t="s">
        <v>324</v>
      </c>
      <c r="C5" s="54" t="s">
        <v>322</v>
      </c>
      <c r="D5" s="251"/>
      <c r="E5" s="328"/>
      <c r="F5" s="243" t="s">
        <v>324</v>
      </c>
      <c r="G5" s="54" t="s">
        <v>322</v>
      </c>
      <c r="H5" s="251"/>
    </row>
    <row r="6" spans="1:8" ht="16.5" customHeight="1">
      <c r="A6" s="373"/>
      <c r="B6" s="36" t="s">
        <v>51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 ht="16.5" customHeight="1">
      <c r="A7" s="373"/>
      <c r="B7" s="36" t="s">
        <v>50</v>
      </c>
      <c r="C7" s="153"/>
      <c r="D7" s="253">
        <f>C7*D4</f>
        <v>0</v>
      </c>
      <c r="E7" s="328"/>
      <c r="F7" s="36" t="s">
        <v>50</v>
      </c>
      <c r="G7" s="153"/>
      <c r="H7" s="253">
        <f>G7*H4</f>
        <v>0</v>
      </c>
    </row>
    <row r="8" spans="1:8" ht="16.5" customHeight="1" thickBot="1">
      <c r="A8" s="374"/>
      <c r="B8" s="37" t="s">
        <v>37</v>
      </c>
      <c r="C8" s="38">
        <f>SUM(C6:C7)</f>
        <v>0</v>
      </c>
      <c r="D8" s="252">
        <f>SUM(D6:D7)</f>
        <v>0</v>
      </c>
      <c r="E8" s="330"/>
      <c r="F8" s="37" t="s">
        <v>37</v>
      </c>
      <c r="G8" s="38">
        <f>SUM(G6:G7)</f>
        <v>0</v>
      </c>
      <c r="H8" s="252">
        <f>SUM(H6:H7)</f>
        <v>0</v>
      </c>
    </row>
    <row r="9" spans="1:8" ht="16" thickBot="1">
      <c r="A9" s="362" t="s">
        <v>492</v>
      </c>
      <c r="B9" s="362"/>
      <c r="C9" s="362"/>
      <c r="D9" s="362"/>
      <c r="E9" s="362"/>
      <c r="F9" s="362"/>
      <c r="G9" s="362"/>
      <c r="H9" s="362"/>
    </row>
    <row r="10" spans="1:8">
      <c r="A10" s="372"/>
      <c r="B10" s="16" t="s">
        <v>4</v>
      </c>
      <c r="C10" s="17" t="s">
        <v>146</v>
      </c>
      <c r="D10" s="18" t="s">
        <v>383</v>
      </c>
      <c r="E10" s="327"/>
      <c r="F10" s="16" t="s">
        <v>4</v>
      </c>
      <c r="G10" s="19"/>
      <c r="H10" s="18" t="s">
        <v>383</v>
      </c>
    </row>
    <row r="11" spans="1:8" ht="24" customHeight="1">
      <c r="A11" s="373"/>
      <c r="B11" s="20" t="s">
        <v>5</v>
      </c>
      <c r="C11" s="76" t="s">
        <v>445</v>
      </c>
      <c r="D11" s="249">
        <f>9.5/H2</f>
        <v>1.3970588235294119</v>
      </c>
      <c r="E11" s="328"/>
      <c r="F11" s="20" t="s">
        <v>5</v>
      </c>
      <c r="G11" s="21"/>
      <c r="H11" s="253"/>
    </row>
    <row r="12" spans="1:8">
      <c r="A12" s="373"/>
      <c r="B12" s="243" t="s">
        <v>324</v>
      </c>
      <c r="C12" s="54" t="s">
        <v>322</v>
      </c>
      <c r="D12" s="251"/>
      <c r="E12" s="328"/>
      <c r="F12" s="20" t="s">
        <v>6</v>
      </c>
      <c r="G12" s="21"/>
      <c r="H12" s="251"/>
    </row>
    <row r="13" spans="1:8" ht="16.5" customHeight="1">
      <c r="A13" s="373"/>
      <c r="B13" s="36" t="s">
        <v>51</v>
      </c>
      <c r="C13" s="138"/>
      <c r="D13" s="253">
        <f>C13*D11</f>
        <v>0</v>
      </c>
      <c r="E13" s="328"/>
      <c r="F13" s="36"/>
      <c r="G13" s="150"/>
      <c r="H13" s="253">
        <f>G13*H12</f>
        <v>0</v>
      </c>
    </row>
    <row r="14" spans="1:8" ht="16.5" customHeight="1">
      <c r="A14" s="373"/>
      <c r="B14" s="36" t="s">
        <v>50</v>
      </c>
      <c r="C14" s="153"/>
      <c r="D14" s="253">
        <f>C14*D11</f>
        <v>0</v>
      </c>
      <c r="E14" s="328"/>
      <c r="F14" s="36"/>
      <c r="G14" s="153"/>
      <c r="H14" s="253">
        <f>G14*H12</f>
        <v>0</v>
      </c>
    </row>
    <row r="15" spans="1:8" ht="16.5" customHeight="1" thickBot="1">
      <c r="A15" s="374"/>
      <c r="B15" s="37" t="s">
        <v>37</v>
      </c>
      <c r="C15" s="38">
        <f>SUM(C13:C14)</f>
        <v>0</v>
      </c>
      <c r="D15" s="252">
        <f>SUM(D13:D14)</f>
        <v>0</v>
      </c>
      <c r="E15" s="330"/>
      <c r="F15" s="37" t="s">
        <v>37</v>
      </c>
      <c r="G15" s="38">
        <f>SUM(G13:G14)</f>
        <v>0</v>
      </c>
      <c r="H15" s="252">
        <f>SUM(H13:H14)</f>
        <v>0</v>
      </c>
    </row>
    <row r="16" spans="1:8" s="1" customFormat="1" ht="16" thickBot="1">
      <c r="A16" s="362" t="str">
        <f>A9</f>
        <v>Минимальный заказ 300 шт. в ассортименте, но не менее 5 шт одного цвета</v>
      </c>
      <c r="B16" s="363"/>
      <c r="C16" s="363"/>
      <c r="D16" s="363"/>
      <c r="E16" s="363"/>
      <c r="F16" s="363"/>
      <c r="G16" s="363"/>
      <c r="H16" s="363"/>
    </row>
    <row r="17" spans="1:22">
      <c r="A17" s="372"/>
      <c r="B17" s="16" t="s">
        <v>4</v>
      </c>
      <c r="C17" s="17" t="s">
        <v>147</v>
      </c>
      <c r="D17" s="18" t="s">
        <v>383</v>
      </c>
      <c r="E17" s="327"/>
      <c r="F17" s="16" t="s">
        <v>4</v>
      </c>
      <c r="G17" s="17" t="s">
        <v>145</v>
      </c>
      <c r="H17" s="18" t="s">
        <v>383</v>
      </c>
    </row>
    <row r="18" spans="1:22" ht="25.5" customHeight="1">
      <c r="A18" s="373"/>
      <c r="B18" s="20" t="s">
        <v>5</v>
      </c>
      <c r="C18" s="76" t="s">
        <v>446</v>
      </c>
      <c r="D18" s="249">
        <f>9.5/H2</f>
        <v>1.3970588235294119</v>
      </c>
      <c r="E18" s="328"/>
      <c r="F18" s="20" t="s">
        <v>5</v>
      </c>
      <c r="G18" s="76" t="s">
        <v>447</v>
      </c>
      <c r="H18" s="249">
        <f>9.5/H2</f>
        <v>1.3970588235294119</v>
      </c>
    </row>
    <row r="19" spans="1:22">
      <c r="A19" s="373"/>
      <c r="B19" s="243" t="s">
        <v>324</v>
      </c>
      <c r="C19" s="54" t="s">
        <v>322</v>
      </c>
      <c r="D19" s="251"/>
      <c r="E19" s="328"/>
      <c r="F19" s="243" t="s">
        <v>324</v>
      </c>
      <c r="G19" s="54" t="s">
        <v>322</v>
      </c>
      <c r="H19" s="251"/>
    </row>
    <row r="20" spans="1:22" ht="16.5" customHeight="1">
      <c r="A20" s="373"/>
      <c r="B20" s="36" t="s">
        <v>23</v>
      </c>
      <c r="C20" s="138"/>
      <c r="D20" s="253">
        <f>C20*D18</f>
        <v>0</v>
      </c>
      <c r="E20" s="328"/>
      <c r="F20" s="36" t="s">
        <v>51</v>
      </c>
      <c r="G20" s="138"/>
      <c r="H20" s="253">
        <f>G20*H18</f>
        <v>0</v>
      </c>
    </row>
    <row r="21" spans="1:22" ht="16.5" customHeight="1">
      <c r="A21" s="373"/>
      <c r="B21" s="36" t="s">
        <v>35</v>
      </c>
      <c r="C21" s="153"/>
      <c r="D21" s="253">
        <f>C21*D18</f>
        <v>0</v>
      </c>
      <c r="E21" s="328"/>
      <c r="F21" s="36" t="s">
        <v>50</v>
      </c>
      <c r="G21" s="153"/>
      <c r="H21" s="253">
        <f>G21*H18</f>
        <v>0</v>
      </c>
    </row>
    <row r="22" spans="1:22" ht="16.5" customHeight="1" thickBot="1">
      <c r="A22" s="374"/>
      <c r="B22" s="37" t="s">
        <v>37</v>
      </c>
      <c r="C22" s="38">
        <f>SUM(C20:C21)</f>
        <v>0</v>
      </c>
      <c r="D22" s="252">
        <f>SUM(D20:D21)</f>
        <v>0</v>
      </c>
      <c r="E22" s="330"/>
      <c r="F22" s="37" t="s">
        <v>37</v>
      </c>
      <c r="G22" s="38">
        <f>SUM(G20:G21)</f>
        <v>0</v>
      </c>
      <c r="H22" s="252">
        <f>SUM(H20:H21)</f>
        <v>0</v>
      </c>
    </row>
    <row r="23" spans="1:22">
      <c r="A23" s="41"/>
      <c r="B23" s="41"/>
      <c r="C23" s="41"/>
      <c r="D23" s="46"/>
      <c r="E23" s="41"/>
      <c r="F23" s="41"/>
      <c r="G23" s="41"/>
      <c r="H23" s="46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</row>
    <row r="24" spans="1:22" ht="18">
      <c r="A24" s="65" t="s">
        <v>92</v>
      </c>
      <c r="C24" s="66">
        <f>C8+G8+C15+G15+C22+G22</f>
        <v>0</v>
      </c>
      <c r="D24" s="4"/>
      <c r="E24" s="3"/>
      <c r="F24" s="3"/>
      <c r="G24" s="3"/>
      <c r="H24" s="4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</row>
    <row r="25" spans="1:22" ht="18">
      <c r="A25" s="65" t="s">
        <v>93</v>
      </c>
      <c r="C25" s="67">
        <f>D8+H8+D15+H15+D22+H22</f>
        <v>0</v>
      </c>
      <c r="D25" s="2"/>
      <c r="E25" s="3"/>
      <c r="F25" s="3"/>
      <c r="G25" s="3"/>
      <c r="H25" s="2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</row>
    <row r="26" spans="1:22">
      <c r="A26" s="3"/>
      <c r="B26" s="3"/>
      <c r="C26" s="3"/>
      <c r="D26" s="5"/>
      <c r="E26" s="3"/>
      <c r="F26" s="3"/>
      <c r="G26" s="3"/>
      <c r="H26" s="5"/>
      <c r="I26" s="3"/>
      <c r="J26" s="3"/>
      <c r="K26" s="3"/>
      <c r="L26" s="3"/>
      <c r="M26" s="3"/>
      <c r="N26" s="3"/>
      <c r="O26" s="3"/>
      <c r="P26" s="3"/>
      <c r="Q26" s="3"/>
      <c r="R26" s="3"/>
      <c r="S26" s="3"/>
      <c r="T26" s="3"/>
      <c r="U26" s="3"/>
      <c r="V26" s="3"/>
    </row>
    <row r="27" spans="1:22">
      <c r="A27" s="3"/>
      <c r="B27" s="3"/>
      <c r="C27" s="3"/>
      <c r="D27" s="6"/>
      <c r="E27" s="3"/>
      <c r="F27" s="3"/>
      <c r="G27" s="3"/>
      <c r="H27" s="6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</row>
    <row r="28" spans="1:22">
      <c r="A28" s="3"/>
      <c r="B28" s="3"/>
      <c r="C28" s="3"/>
      <c r="D28" s="2"/>
      <c r="E28" s="3"/>
      <c r="F28" s="3"/>
      <c r="G28" s="3"/>
      <c r="H28" s="2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</row>
    <row r="29" spans="1:22">
      <c r="A29" s="3"/>
      <c r="B29" s="3"/>
      <c r="C29" s="3"/>
      <c r="D29" s="4"/>
      <c r="E29" s="3"/>
      <c r="F29" s="3"/>
      <c r="G29" s="3"/>
      <c r="H29" s="4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</row>
    <row r="30" spans="1:22">
      <c r="A30" s="3"/>
      <c r="B30" s="3"/>
      <c r="C30" s="3"/>
      <c r="D30" s="5"/>
      <c r="E30" s="3"/>
      <c r="F30" s="3"/>
      <c r="G30" s="3"/>
      <c r="H30" s="5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</row>
    <row r="31" spans="1:22">
      <c r="A31" s="3"/>
      <c r="B31" s="3"/>
      <c r="C31" s="3"/>
      <c r="D31" s="7"/>
      <c r="E31" s="3"/>
      <c r="F31" s="3"/>
      <c r="G31" s="3"/>
      <c r="H31" s="7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</row>
    <row r="32" spans="1:22">
      <c r="A32" s="3"/>
      <c r="B32" s="3"/>
      <c r="C32" s="3"/>
      <c r="D32" s="4"/>
      <c r="E32" s="3"/>
      <c r="F32" s="3"/>
      <c r="G32" s="3"/>
      <c r="H32" s="4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</row>
    <row r="33" spans="1:22">
      <c r="A33" s="3"/>
      <c r="B33" s="3"/>
      <c r="C33" s="3"/>
      <c r="D33" s="2"/>
      <c r="E33" s="3"/>
      <c r="F33" s="3"/>
      <c r="G33" s="3"/>
      <c r="H33" s="2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</row>
    <row r="34" spans="1:22">
      <c r="A34" s="3"/>
      <c r="B34" s="3"/>
      <c r="C34" s="3"/>
      <c r="D34" s="5"/>
      <c r="E34" s="3"/>
      <c r="F34" s="3"/>
      <c r="G34" s="3"/>
      <c r="H34" s="5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</row>
    <row r="35" spans="1:22">
      <c r="A35" s="3"/>
      <c r="B35" s="3"/>
      <c r="C35" s="3"/>
      <c r="D35" s="6"/>
      <c r="E35" s="3"/>
      <c r="F35" s="3"/>
      <c r="G35" s="3"/>
      <c r="H35" s="6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</row>
    <row r="36" spans="1:22">
      <c r="A36" s="3"/>
      <c r="B36" s="3"/>
      <c r="C36" s="3"/>
      <c r="D36" s="2"/>
      <c r="E36" s="3"/>
      <c r="F36" s="3"/>
      <c r="G36" s="3"/>
      <c r="H36" s="2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</row>
    <row r="37" spans="1:22">
      <c r="A37" s="3"/>
      <c r="B37" s="3"/>
      <c r="C37" s="3"/>
      <c r="D37" s="4"/>
      <c r="E37" s="3"/>
      <c r="F37" s="3"/>
      <c r="G37" s="3"/>
      <c r="H37" s="4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</row>
    <row r="38" spans="1:22">
      <c r="A38" s="3"/>
      <c r="B38" s="3"/>
      <c r="C38" s="3"/>
      <c r="D38" s="5"/>
      <c r="E38" s="3"/>
      <c r="F38" s="3"/>
      <c r="G38" s="3"/>
      <c r="H38" s="5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</row>
    <row r="39" spans="1:22">
      <c r="A39" s="3"/>
      <c r="B39" s="3"/>
      <c r="C39" s="3"/>
      <c r="D39" s="7"/>
      <c r="E39" s="3"/>
      <c r="F39" s="3"/>
      <c r="G39" s="3"/>
      <c r="H39" s="7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</row>
    <row r="40" spans="1:22">
      <c r="A40" s="3"/>
      <c r="B40" s="3"/>
      <c r="C40" s="3"/>
      <c r="D40" s="4"/>
      <c r="E40" s="3"/>
      <c r="F40" s="3"/>
      <c r="G40" s="3"/>
      <c r="H40" s="4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</row>
    <row r="41" spans="1:22">
      <c r="A41" s="3"/>
      <c r="B41" s="3"/>
      <c r="C41" s="3"/>
      <c r="D41" s="2"/>
      <c r="E41" s="3"/>
      <c r="F41" s="3"/>
      <c r="G41" s="3"/>
      <c r="H41" s="2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</row>
    <row r="42" spans="1:22">
      <c r="A42" s="3"/>
      <c r="B42" s="3"/>
      <c r="C42" s="3"/>
      <c r="D42" s="5"/>
      <c r="E42" s="3"/>
      <c r="F42" s="3"/>
      <c r="G42" s="3"/>
      <c r="H42" s="5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</row>
    <row r="43" spans="1:22">
      <c r="A43" s="3"/>
      <c r="B43" s="3"/>
      <c r="C43" s="3"/>
      <c r="D43" s="6"/>
      <c r="E43" s="3"/>
      <c r="F43" s="3"/>
      <c r="G43" s="3"/>
      <c r="H43" s="6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</row>
    <row r="44" spans="1:22">
      <c r="A44" s="3"/>
      <c r="B44" s="3"/>
      <c r="C44" s="3"/>
      <c r="D44" s="2"/>
      <c r="E44" s="3"/>
      <c r="F44" s="3"/>
      <c r="G44" s="3"/>
      <c r="H44" s="2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</row>
    <row r="45" spans="1:22">
      <c r="A45" s="3"/>
      <c r="B45" s="3"/>
      <c r="C45" s="3"/>
      <c r="D45" s="4"/>
      <c r="E45" s="3"/>
      <c r="F45" s="3"/>
      <c r="G45" s="3"/>
      <c r="H45" s="4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</row>
    <row r="46" spans="1:22">
      <c r="A46" s="3"/>
      <c r="B46" s="3"/>
      <c r="C46" s="3"/>
      <c r="D46" s="5"/>
      <c r="E46" s="3"/>
      <c r="F46" s="3"/>
      <c r="G46" s="3"/>
      <c r="H46" s="5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</row>
    <row r="47" spans="1:22">
      <c r="A47" s="3"/>
      <c r="B47" s="3"/>
      <c r="C47" s="3"/>
      <c r="D47" s="8"/>
      <c r="E47" s="3"/>
      <c r="F47" s="3"/>
      <c r="G47" s="3"/>
      <c r="H47" s="8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</row>
    <row r="48" spans="1:22">
      <c r="A48" s="3"/>
      <c r="B48" s="3"/>
      <c r="C48" s="3"/>
      <c r="D48" s="8"/>
      <c r="E48" s="3"/>
      <c r="F48" s="3"/>
      <c r="G48" s="3"/>
      <c r="H48" s="8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</row>
    <row r="49" spans="1:22">
      <c r="A49" s="3"/>
      <c r="B49" s="3"/>
      <c r="C49" s="3"/>
      <c r="D49" s="8"/>
      <c r="E49" s="3"/>
      <c r="F49" s="3"/>
      <c r="G49" s="3"/>
      <c r="H49" s="8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</row>
    <row r="50" spans="1:22">
      <c r="A50" s="3"/>
      <c r="B50" s="3"/>
      <c r="C50" s="3"/>
      <c r="D50" s="8"/>
      <c r="E50" s="3"/>
      <c r="F50" s="3"/>
      <c r="G50" s="3"/>
      <c r="H50" s="8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</row>
    <row r="51" spans="1:22">
      <c r="A51" s="3"/>
      <c r="B51" s="3"/>
      <c r="C51" s="3"/>
      <c r="D51" s="8"/>
      <c r="E51" s="3"/>
      <c r="F51" s="3"/>
      <c r="G51" s="3"/>
      <c r="H51" s="8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</row>
    <row r="52" spans="1:22">
      <c r="A52" s="3"/>
      <c r="B52" s="3"/>
      <c r="C52" s="3"/>
      <c r="D52" s="8"/>
      <c r="E52" s="3"/>
      <c r="F52" s="3"/>
      <c r="G52" s="3"/>
      <c r="H52" s="8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</row>
    <row r="53" spans="1:22">
      <c r="A53" s="3"/>
      <c r="B53" s="3"/>
      <c r="C53" s="3"/>
      <c r="D53" s="8"/>
      <c r="E53" s="3"/>
      <c r="F53" s="3"/>
      <c r="G53" s="3"/>
      <c r="H53" s="8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</row>
    <row r="54" spans="1:22">
      <c r="A54" s="3"/>
      <c r="B54" s="3"/>
      <c r="C54" s="3"/>
      <c r="D54" s="8"/>
      <c r="E54" s="3"/>
      <c r="F54" s="3"/>
      <c r="G54" s="3"/>
      <c r="H54" s="8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</row>
    <row r="55" spans="1:22">
      <c r="A55" s="3"/>
      <c r="B55" s="3"/>
      <c r="C55" s="3"/>
      <c r="D55" s="8"/>
      <c r="E55" s="3"/>
      <c r="F55" s="3"/>
      <c r="G55" s="3"/>
      <c r="H55" s="8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</row>
    <row r="56" spans="1:22">
      <c r="A56" s="3"/>
      <c r="B56" s="3"/>
      <c r="C56" s="3"/>
      <c r="D56" s="8"/>
      <c r="E56" s="3"/>
      <c r="F56" s="3"/>
      <c r="G56" s="3"/>
      <c r="H56" s="8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</row>
    <row r="57" spans="1:22">
      <c r="A57" s="3"/>
      <c r="B57" s="3"/>
      <c r="C57" s="3"/>
      <c r="E57" s="3"/>
      <c r="F57" s="3"/>
      <c r="G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</row>
    <row r="58" spans="1:22">
      <c r="A58" s="3"/>
      <c r="B58" s="3"/>
      <c r="C58" s="3"/>
      <c r="E58" s="3"/>
      <c r="F58" s="3"/>
      <c r="G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</row>
    <row r="59" spans="1:22">
      <c r="A59" s="3"/>
      <c r="B59" s="3"/>
      <c r="C59" s="3"/>
      <c r="E59" s="3"/>
      <c r="F59" s="3"/>
      <c r="G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</row>
    <row r="60" spans="1:22">
      <c r="A60" s="3"/>
      <c r="B60" s="3"/>
      <c r="C60" s="3"/>
      <c r="E60" s="3"/>
      <c r="F60" s="3"/>
      <c r="G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</row>
    <row r="61" spans="1:22">
      <c r="A61" s="3"/>
      <c r="B61" s="3"/>
      <c r="C61" s="3"/>
      <c r="E61" s="3"/>
      <c r="F61" s="3"/>
      <c r="G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"/>
      <c r="V61" s="3"/>
    </row>
    <row r="62" spans="1:22">
      <c r="A62" s="3"/>
      <c r="B62" s="3"/>
      <c r="C62" s="3"/>
      <c r="E62" s="3"/>
      <c r="F62" s="3"/>
      <c r="G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"/>
      <c r="V62" s="3"/>
    </row>
    <row r="63" spans="1:22">
      <c r="A63" s="3"/>
      <c r="B63" s="3"/>
      <c r="C63" s="3"/>
      <c r="E63" s="3"/>
      <c r="F63" s="3"/>
      <c r="G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"/>
      <c r="V63" s="3"/>
    </row>
    <row r="64" spans="1:22">
      <c r="A64" s="3"/>
      <c r="B64" s="3"/>
      <c r="C64" s="3"/>
      <c r="E64" s="3"/>
      <c r="F64" s="3"/>
      <c r="G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</row>
    <row r="65" spans="1:22">
      <c r="A65" s="3"/>
      <c r="B65" s="3"/>
      <c r="C65" s="3"/>
      <c r="E65" s="3"/>
      <c r="F65" s="3"/>
      <c r="G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"/>
      <c r="V65" s="3"/>
    </row>
    <row r="66" spans="1:22">
      <c r="A66" s="3"/>
      <c r="B66" s="3"/>
      <c r="C66" s="3"/>
      <c r="E66" s="3"/>
      <c r="F66" s="3"/>
      <c r="G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</row>
    <row r="67" spans="1:22">
      <c r="A67" s="3"/>
      <c r="B67" s="3"/>
      <c r="C67" s="3"/>
      <c r="E67" s="3"/>
      <c r="F67" s="3"/>
      <c r="G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</row>
    <row r="68" spans="1:22">
      <c r="A68" s="3"/>
      <c r="B68" s="3"/>
      <c r="C68" s="3"/>
      <c r="E68" s="3"/>
      <c r="F68" s="3"/>
      <c r="G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"/>
      <c r="V68" s="3"/>
    </row>
    <row r="69" spans="1:22">
      <c r="A69" s="3"/>
      <c r="B69" s="3"/>
      <c r="C69" s="3"/>
      <c r="E69" s="3"/>
      <c r="F69" s="3"/>
      <c r="G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"/>
      <c r="V69" s="3"/>
    </row>
    <row r="70" spans="1:22">
      <c r="A70" s="3"/>
      <c r="B70" s="3"/>
      <c r="C70" s="3"/>
      <c r="E70" s="3"/>
      <c r="F70" s="3"/>
      <c r="G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"/>
      <c r="V70" s="3"/>
    </row>
    <row r="71" spans="1:22">
      <c r="A71" s="3"/>
      <c r="B71" s="3"/>
      <c r="C71" s="3"/>
      <c r="E71" s="3"/>
      <c r="F71" s="3"/>
      <c r="G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</row>
    <row r="72" spans="1:22">
      <c r="A72" s="3"/>
      <c r="B72" s="3"/>
      <c r="C72" s="3"/>
      <c r="E72" s="3"/>
      <c r="F72" s="3"/>
      <c r="G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</row>
    <row r="73" spans="1:22">
      <c r="A73" s="3"/>
      <c r="B73" s="3"/>
      <c r="C73" s="3"/>
      <c r="E73" s="3"/>
      <c r="F73" s="3"/>
      <c r="G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</row>
    <row r="74" spans="1:22">
      <c r="A74" s="3"/>
      <c r="B74" s="3"/>
      <c r="C74" s="3"/>
      <c r="E74" s="3"/>
      <c r="F74" s="3"/>
      <c r="G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</row>
    <row r="75" spans="1:22">
      <c r="A75" s="3"/>
      <c r="B75" s="3"/>
      <c r="C75" s="3"/>
      <c r="E75" s="3"/>
      <c r="F75" s="3"/>
      <c r="G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"/>
      <c r="V75" s="3"/>
    </row>
    <row r="76" spans="1:22">
      <c r="A76" s="3"/>
      <c r="B76" s="3"/>
      <c r="C76" s="3"/>
      <c r="E76" s="3"/>
      <c r="F76" s="3"/>
      <c r="G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"/>
      <c r="V76" s="3"/>
    </row>
    <row r="77" spans="1:22">
      <c r="A77" s="3"/>
      <c r="B77" s="3"/>
      <c r="C77" s="3"/>
      <c r="E77" s="3"/>
      <c r="F77" s="3"/>
      <c r="G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"/>
      <c r="V77" s="3"/>
    </row>
    <row r="78" spans="1:22">
      <c r="A78" s="3"/>
      <c r="B78" s="3"/>
      <c r="C78" s="3"/>
      <c r="E78" s="3"/>
      <c r="F78" s="3"/>
      <c r="G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"/>
      <c r="V78" s="3"/>
    </row>
    <row r="79" spans="1:22">
      <c r="A79" s="3"/>
      <c r="B79" s="3"/>
      <c r="C79" s="3"/>
      <c r="E79" s="3"/>
      <c r="F79" s="3"/>
      <c r="G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</row>
    <row r="80" spans="1:22">
      <c r="A80" s="3"/>
      <c r="B80" s="3"/>
      <c r="C80" s="3"/>
      <c r="E80" s="3"/>
      <c r="F80" s="3"/>
      <c r="G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"/>
      <c r="V80" s="3"/>
    </row>
    <row r="81" spans="1:22">
      <c r="A81" s="3"/>
      <c r="B81" s="3"/>
      <c r="C81" s="3"/>
      <c r="E81" s="3"/>
      <c r="F81" s="3"/>
      <c r="G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"/>
      <c r="V81" s="3"/>
    </row>
    <row r="82" spans="1:22">
      <c r="A82" s="3"/>
      <c r="B82" s="3"/>
      <c r="C82" s="3"/>
      <c r="E82" s="3"/>
      <c r="F82" s="3"/>
      <c r="G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"/>
      <c r="V82" s="3"/>
    </row>
    <row r="83" spans="1:22">
      <c r="A83" s="3"/>
      <c r="B83" s="3"/>
      <c r="C83" s="3"/>
      <c r="E83" s="3"/>
      <c r="F83" s="3"/>
      <c r="G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"/>
      <c r="V83" s="3"/>
    </row>
    <row r="84" spans="1:22">
      <c r="A84" s="3"/>
      <c r="B84" s="3"/>
      <c r="C84" s="3"/>
      <c r="E84" s="3"/>
      <c r="F84" s="3"/>
      <c r="G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"/>
      <c r="V84" s="3"/>
    </row>
    <row r="85" spans="1:22">
      <c r="A85" s="3"/>
      <c r="B85" s="3"/>
      <c r="C85" s="3"/>
      <c r="E85" s="3"/>
      <c r="F85" s="3"/>
      <c r="G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"/>
      <c r="V85" s="3"/>
    </row>
    <row r="86" spans="1:22">
      <c r="A86" s="3"/>
      <c r="B86" s="3"/>
      <c r="C86" s="3"/>
      <c r="E86" s="3"/>
      <c r="F86" s="3"/>
      <c r="G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"/>
      <c r="V86" s="3"/>
    </row>
    <row r="87" spans="1:22">
      <c r="A87" s="3"/>
      <c r="B87" s="3"/>
      <c r="C87" s="3"/>
      <c r="E87" s="3"/>
      <c r="F87" s="3"/>
      <c r="G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</row>
    <row r="88" spans="1:22">
      <c r="A88" s="3"/>
      <c r="B88" s="3"/>
      <c r="C88" s="3"/>
      <c r="E88" s="3"/>
      <c r="F88" s="3"/>
      <c r="G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"/>
      <c r="V88" s="3"/>
    </row>
    <row r="89" spans="1:22">
      <c r="A89" s="3"/>
      <c r="B89" s="3"/>
      <c r="C89" s="3"/>
      <c r="E89" s="3"/>
      <c r="F89" s="3"/>
      <c r="G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"/>
      <c r="V89" s="3"/>
    </row>
    <row r="90" spans="1:22">
      <c r="A90" s="3"/>
      <c r="B90" s="3"/>
      <c r="C90" s="3"/>
      <c r="E90" s="3"/>
      <c r="F90" s="3"/>
      <c r="G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"/>
      <c r="V90" s="3"/>
    </row>
    <row r="91" spans="1:22">
      <c r="A91" s="3"/>
      <c r="B91" s="3"/>
      <c r="C91" s="3"/>
      <c r="E91" s="3"/>
      <c r="F91" s="3"/>
      <c r="G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"/>
      <c r="V91" s="3"/>
    </row>
    <row r="92" spans="1:22">
      <c r="A92" s="3"/>
      <c r="B92" s="3"/>
      <c r="C92" s="3"/>
      <c r="E92" s="3"/>
      <c r="F92" s="3"/>
      <c r="G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"/>
      <c r="V92" s="3"/>
    </row>
    <row r="93" spans="1:22">
      <c r="A93" s="3"/>
      <c r="B93" s="3"/>
      <c r="C93" s="3"/>
      <c r="E93" s="3"/>
      <c r="F93" s="3"/>
      <c r="G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"/>
      <c r="V93" s="3"/>
    </row>
    <row r="94" spans="1:22">
      <c r="A94" s="3"/>
      <c r="B94" s="3"/>
      <c r="C94" s="3"/>
      <c r="E94" s="3"/>
      <c r="F94" s="3"/>
      <c r="G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"/>
      <c r="V94" s="3"/>
    </row>
    <row r="95" spans="1:22">
      <c r="A95" s="3"/>
      <c r="B95" s="3"/>
      <c r="C95" s="3"/>
      <c r="E95" s="3"/>
      <c r="F95" s="3"/>
      <c r="G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"/>
      <c r="V95" s="3"/>
    </row>
    <row r="96" spans="1:22">
      <c r="A96" s="3"/>
      <c r="B96" s="3"/>
      <c r="C96" s="3"/>
      <c r="E96" s="3"/>
      <c r="F96" s="3"/>
      <c r="G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"/>
      <c r="V96" s="3"/>
    </row>
    <row r="97" spans="1:22">
      <c r="A97" s="3"/>
      <c r="B97" s="3"/>
      <c r="C97" s="3"/>
      <c r="E97" s="3"/>
      <c r="F97" s="3"/>
      <c r="G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"/>
      <c r="V97" s="3"/>
    </row>
    <row r="98" spans="1:22">
      <c r="A98" s="3"/>
      <c r="B98" s="3"/>
      <c r="C98" s="3"/>
      <c r="E98" s="3"/>
      <c r="F98" s="3"/>
      <c r="G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"/>
      <c r="V98" s="3"/>
    </row>
    <row r="99" spans="1:22">
      <c r="A99" s="3"/>
      <c r="B99" s="3"/>
      <c r="C99" s="3"/>
      <c r="E99" s="3"/>
      <c r="F99" s="3"/>
      <c r="G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"/>
      <c r="V99" s="3"/>
    </row>
    <row r="100" spans="1:22">
      <c r="A100" s="3"/>
      <c r="B100" s="3"/>
      <c r="C100" s="3"/>
      <c r="E100" s="3"/>
      <c r="F100" s="3"/>
      <c r="G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"/>
      <c r="V100" s="3"/>
    </row>
    <row r="101" spans="1:22">
      <c r="A101" s="3"/>
      <c r="B101" s="3"/>
      <c r="C101" s="3"/>
      <c r="E101" s="3"/>
      <c r="F101" s="3"/>
      <c r="G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"/>
      <c r="V101" s="3"/>
    </row>
    <row r="102" spans="1:22">
      <c r="A102" s="3"/>
      <c r="B102" s="3"/>
      <c r="C102" s="3"/>
      <c r="E102" s="3"/>
      <c r="F102" s="3"/>
      <c r="G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"/>
      <c r="V102" s="3"/>
    </row>
    <row r="103" spans="1:22">
      <c r="A103" s="3"/>
      <c r="B103" s="3"/>
      <c r="C103" s="3"/>
      <c r="E103" s="3"/>
      <c r="F103" s="3"/>
      <c r="G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"/>
      <c r="V103" s="3"/>
    </row>
    <row r="104" spans="1:22">
      <c r="A104" s="3"/>
      <c r="B104" s="3"/>
      <c r="C104" s="3"/>
      <c r="E104" s="3"/>
      <c r="F104" s="3"/>
      <c r="G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"/>
      <c r="V104" s="3"/>
    </row>
    <row r="105" spans="1:22">
      <c r="A105" s="3"/>
      <c r="B105" s="3"/>
      <c r="C105" s="3"/>
      <c r="E105" s="3"/>
      <c r="F105" s="3"/>
      <c r="G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"/>
      <c r="V105" s="3"/>
    </row>
    <row r="106" spans="1:22">
      <c r="A106" s="3"/>
      <c r="B106" s="3"/>
      <c r="C106" s="3"/>
      <c r="E106" s="3"/>
      <c r="F106" s="3"/>
      <c r="G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"/>
      <c r="V106" s="3"/>
    </row>
    <row r="107" spans="1:22">
      <c r="A107" s="3"/>
      <c r="B107" s="3"/>
      <c r="C107" s="3"/>
      <c r="E107" s="3"/>
      <c r="F107" s="3"/>
      <c r="G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"/>
      <c r="V107" s="3"/>
    </row>
    <row r="108" spans="1:22">
      <c r="A108" s="3"/>
      <c r="B108" s="3"/>
      <c r="C108" s="3"/>
      <c r="E108" s="3"/>
      <c r="F108" s="3"/>
      <c r="G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"/>
      <c r="V108" s="3"/>
    </row>
    <row r="109" spans="1:22">
      <c r="A109" s="3"/>
      <c r="B109" s="3"/>
      <c r="C109" s="3"/>
      <c r="E109" s="3"/>
      <c r="F109" s="3"/>
      <c r="G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"/>
      <c r="V109" s="3"/>
    </row>
    <row r="110" spans="1:22">
      <c r="A110" s="3"/>
      <c r="B110" s="3"/>
      <c r="C110" s="3"/>
      <c r="E110" s="3"/>
      <c r="F110" s="3"/>
      <c r="G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"/>
      <c r="V110" s="3"/>
    </row>
    <row r="111" spans="1:22">
      <c r="A111" s="3"/>
      <c r="B111" s="3"/>
      <c r="C111" s="3"/>
      <c r="E111" s="3"/>
      <c r="F111" s="3"/>
      <c r="G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"/>
      <c r="V111" s="3"/>
    </row>
    <row r="112" spans="1:22">
      <c r="A112" s="3"/>
      <c r="B112" s="3"/>
      <c r="C112" s="3"/>
      <c r="E112" s="3"/>
      <c r="F112" s="3"/>
      <c r="G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"/>
      <c r="V112" s="3"/>
    </row>
    <row r="113" spans="1:22">
      <c r="A113" s="3"/>
      <c r="B113" s="3"/>
      <c r="C113" s="3"/>
      <c r="E113" s="3"/>
      <c r="F113" s="3"/>
      <c r="G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"/>
      <c r="V113" s="3"/>
    </row>
    <row r="114" spans="1:22">
      <c r="A114" s="3"/>
      <c r="B114" s="3"/>
      <c r="C114" s="3"/>
      <c r="E114" s="3"/>
      <c r="F114" s="3"/>
      <c r="G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"/>
      <c r="V114" s="3"/>
    </row>
    <row r="115" spans="1:22">
      <c r="A115" s="3"/>
      <c r="B115" s="3"/>
      <c r="C115" s="3"/>
      <c r="E115" s="3"/>
      <c r="F115" s="3"/>
      <c r="G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"/>
      <c r="V115" s="3"/>
    </row>
    <row r="116" spans="1:22">
      <c r="A116" s="3"/>
      <c r="B116" s="3"/>
      <c r="C116" s="3"/>
      <c r="E116" s="3"/>
      <c r="F116" s="3"/>
      <c r="G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"/>
      <c r="V116" s="3"/>
    </row>
    <row r="117" spans="1:22">
      <c r="A117" s="3"/>
      <c r="B117" s="3"/>
      <c r="C117" s="3"/>
      <c r="E117" s="3"/>
      <c r="F117" s="3"/>
      <c r="G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</row>
    <row r="118" spans="1:22">
      <c r="A118" s="3"/>
      <c r="B118" s="3"/>
      <c r="C118" s="3"/>
      <c r="E118" s="3"/>
      <c r="F118" s="3"/>
      <c r="G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</row>
    <row r="119" spans="1:22">
      <c r="A119" s="3"/>
      <c r="B119" s="3"/>
      <c r="C119" s="3"/>
      <c r="E119" s="3"/>
      <c r="F119" s="3"/>
      <c r="G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</row>
    <row r="120" spans="1:22">
      <c r="A120" s="3"/>
      <c r="B120" s="3"/>
      <c r="C120" s="3"/>
      <c r="E120" s="3"/>
      <c r="F120" s="3"/>
      <c r="G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</row>
    <row r="121" spans="1:22">
      <c r="A121" s="3"/>
      <c r="B121" s="3"/>
      <c r="C121" s="3"/>
      <c r="E121" s="3"/>
      <c r="F121" s="3"/>
      <c r="G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</row>
    <row r="122" spans="1:22">
      <c r="A122" s="3"/>
      <c r="B122" s="3"/>
      <c r="C122" s="3"/>
      <c r="E122" s="3"/>
      <c r="F122" s="3"/>
      <c r="G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</row>
    <row r="123" spans="1:22">
      <c r="A123" s="3"/>
      <c r="B123" s="3"/>
      <c r="C123" s="3"/>
      <c r="E123" s="3"/>
      <c r="F123" s="3"/>
      <c r="G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</row>
    <row r="124" spans="1:22">
      <c r="A124" s="3"/>
      <c r="B124" s="3"/>
      <c r="C124" s="3"/>
      <c r="E124" s="3"/>
      <c r="F124" s="3"/>
      <c r="G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</row>
    <row r="125" spans="1:22">
      <c r="A125" s="3"/>
      <c r="B125" s="3"/>
      <c r="C125" s="3"/>
      <c r="E125" s="3"/>
      <c r="F125" s="3"/>
      <c r="G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</row>
    <row r="126" spans="1:22">
      <c r="A126" s="3"/>
      <c r="B126" s="3"/>
      <c r="C126" s="3"/>
      <c r="E126" s="3"/>
      <c r="F126" s="3"/>
      <c r="G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</row>
    <row r="127" spans="1:22">
      <c r="A127" s="3"/>
      <c r="B127" s="3"/>
      <c r="C127" s="3"/>
      <c r="E127" s="3"/>
      <c r="F127" s="3"/>
      <c r="G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</row>
    <row r="128" spans="1:22">
      <c r="A128" s="3"/>
      <c r="B128" s="3"/>
      <c r="C128" s="3"/>
      <c r="E128" s="3"/>
      <c r="F128" s="3"/>
      <c r="G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</row>
    <row r="129" spans="1:22">
      <c r="A129" s="3"/>
      <c r="B129" s="3"/>
      <c r="C129" s="3"/>
      <c r="E129" s="3"/>
      <c r="F129" s="3"/>
      <c r="G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</row>
    <row r="130" spans="1:22">
      <c r="A130" s="3"/>
      <c r="B130" s="3"/>
      <c r="C130" s="3"/>
      <c r="E130" s="3"/>
      <c r="F130" s="3"/>
      <c r="G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</row>
    <row r="131" spans="1:22">
      <c r="A131" s="3"/>
      <c r="B131" s="3"/>
      <c r="C131" s="3"/>
      <c r="E131" s="3"/>
      <c r="F131" s="3"/>
      <c r="G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</row>
    <row r="132" spans="1:22">
      <c r="A132" s="3"/>
      <c r="B132" s="3"/>
      <c r="C132" s="3"/>
      <c r="E132" s="3"/>
      <c r="F132" s="3"/>
      <c r="G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</row>
    <row r="133" spans="1:22">
      <c r="A133" s="3"/>
      <c r="B133" s="3"/>
      <c r="C133" s="3"/>
      <c r="E133" s="3"/>
      <c r="F133" s="3"/>
      <c r="G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"/>
      <c r="V133" s="3"/>
    </row>
    <row r="134" spans="1:22">
      <c r="A134" s="3"/>
      <c r="B134" s="3"/>
      <c r="C134" s="3"/>
      <c r="E134" s="3"/>
      <c r="F134" s="3"/>
      <c r="G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</row>
    <row r="135" spans="1:22">
      <c r="A135" s="3"/>
      <c r="B135" s="3"/>
      <c r="C135" s="3"/>
      <c r="E135" s="3"/>
      <c r="F135" s="3"/>
      <c r="G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</row>
    <row r="136" spans="1:22">
      <c r="A136" s="3"/>
      <c r="B136" s="3"/>
      <c r="C136" s="3"/>
      <c r="E136" s="3"/>
      <c r="F136" s="3"/>
      <c r="G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</row>
    <row r="137" spans="1:22">
      <c r="A137" s="3"/>
      <c r="B137" s="3"/>
      <c r="C137" s="3"/>
      <c r="E137" s="3"/>
      <c r="F137" s="3"/>
      <c r="G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</row>
    <row r="138" spans="1:22">
      <c r="A138" s="3"/>
      <c r="B138" s="3"/>
      <c r="C138" s="3"/>
      <c r="E138" s="3"/>
      <c r="F138" s="3"/>
      <c r="G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</row>
    <row r="139" spans="1:22">
      <c r="A139" s="3"/>
      <c r="B139" s="3"/>
      <c r="C139" s="3"/>
      <c r="E139" s="3"/>
      <c r="F139" s="3"/>
      <c r="G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</row>
    <row r="140" spans="1:22">
      <c r="A140" s="3"/>
      <c r="B140" s="3"/>
      <c r="C140" s="3"/>
      <c r="E140" s="3"/>
      <c r="F140" s="3"/>
      <c r="G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</row>
    <row r="141" spans="1:22">
      <c r="A141" s="3"/>
      <c r="B141" s="3"/>
      <c r="C141" s="3"/>
      <c r="E141" s="3"/>
      <c r="F141" s="3"/>
      <c r="G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</row>
    <row r="142" spans="1:22">
      <c r="A142" s="3"/>
      <c r="B142" s="3"/>
      <c r="C142" s="3"/>
      <c r="E142" s="3"/>
      <c r="F142" s="3"/>
      <c r="G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</row>
    <row r="143" spans="1:22">
      <c r="A143" s="3"/>
      <c r="B143" s="3"/>
      <c r="C143" s="3"/>
      <c r="E143" s="3"/>
      <c r="F143" s="3"/>
      <c r="G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</row>
    <row r="144" spans="1:22">
      <c r="A144" s="3"/>
      <c r="B144" s="3"/>
      <c r="C144" s="3"/>
      <c r="E144" s="3"/>
      <c r="F144" s="3"/>
      <c r="G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</row>
    <row r="145" spans="1:22">
      <c r="A145" s="3"/>
      <c r="B145" s="3"/>
      <c r="C145" s="3"/>
      <c r="E145" s="3"/>
      <c r="F145" s="3"/>
      <c r="G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</row>
    <row r="146" spans="1:22">
      <c r="A146" s="3"/>
      <c r="B146" s="3"/>
      <c r="C146" s="3"/>
      <c r="E146" s="3"/>
      <c r="F146" s="3"/>
      <c r="G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</row>
    <row r="147" spans="1:22">
      <c r="A147" s="3"/>
      <c r="B147" s="3"/>
      <c r="C147" s="3"/>
      <c r="E147" s="3"/>
      <c r="F147" s="3"/>
      <c r="G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</row>
    <row r="148" spans="1:22">
      <c r="A148" s="3"/>
      <c r="B148" s="3"/>
      <c r="C148" s="3"/>
      <c r="E148" s="3"/>
      <c r="F148" s="3"/>
      <c r="G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</row>
    <row r="149" spans="1:22">
      <c r="A149" s="3"/>
      <c r="B149" s="3"/>
      <c r="C149" s="3"/>
      <c r="E149" s="3"/>
      <c r="F149" s="3"/>
      <c r="G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</row>
    <row r="150" spans="1:22">
      <c r="A150" s="3"/>
      <c r="B150" s="3"/>
      <c r="C150" s="3"/>
      <c r="E150" s="3"/>
      <c r="F150" s="3"/>
      <c r="G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"/>
      <c r="V150" s="3"/>
    </row>
    <row r="151" spans="1:22">
      <c r="A151" s="3"/>
      <c r="B151" s="3"/>
      <c r="C151" s="3"/>
      <c r="E151" s="3"/>
      <c r="F151" s="3"/>
      <c r="G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</row>
    <row r="152" spans="1:22">
      <c r="A152" s="3"/>
      <c r="B152" s="3"/>
      <c r="C152" s="3"/>
      <c r="E152" s="3"/>
      <c r="F152" s="3"/>
      <c r="G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</row>
    <row r="153" spans="1:22">
      <c r="A153" s="3"/>
      <c r="B153" s="3"/>
      <c r="C153" s="3"/>
      <c r="E153" s="3"/>
      <c r="F153" s="3"/>
      <c r="G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</row>
    <row r="154" spans="1:22">
      <c r="A154" s="3"/>
      <c r="B154" s="3"/>
      <c r="C154" s="3"/>
      <c r="E154" s="3"/>
      <c r="F154" s="3"/>
      <c r="G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</row>
    <row r="155" spans="1:22">
      <c r="A155" s="3"/>
      <c r="B155" s="3"/>
      <c r="C155" s="3"/>
      <c r="E155" s="3"/>
      <c r="F155" s="3"/>
      <c r="G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</row>
    <row r="156" spans="1:22">
      <c r="A156" s="3"/>
      <c r="B156" s="3"/>
      <c r="C156" s="3"/>
      <c r="E156" s="3"/>
      <c r="F156" s="3"/>
      <c r="G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</row>
    <row r="157" spans="1:22">
      <c r="A157" s="3"/>
      <c r="B157" s="3"/>
      <c r="C157" s="3"/>
      <c r="E157" s="3"/>
      <c r="F157" s="3"/>
      <c r="G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</row>
    <row r="158" spans="1:22">
      <c r="A158" s="3"/>
      <c r="B158" s="3"/>
      <c r="C158" s="3"/>
      <c r="E158" s="3"/>
      <c r="F158" s="3"/>
      <c r="G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</row>
    <row r="159" spans="1:22">
      <c r="A159" s="3"/>
      <c r="B159" s="3"/>
      <c r="C159" s="3"/>
      <c r="E159" s="3"/>
      <c r="F159" s="3"/>
      <c r="G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</row>
    <row r="160" spans="1:22">
      <c r="A160" s="3"/>
      <c r="B160" s="3"/>
      <c r="C160" s="3"/>
      <c r="E160" s="3"/>
      <c r="F160" s="3"/>
      <c r="G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</row>
    <row r="161" spans="1:22">
      <c r="A161" s="3"/>
      <c r="B161" s="3"/>
      <c r="C161" s="3"/>
      <c r="E161" s="3"/>
      <c r="F161" s="3"/>
      <c r="G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</row>
    <row r="162" spans="1:22">
      <c r="A162" s="3"/>
      <c r="B162" s="3"/>
      <c r="C162" s="3"/>
      <c r="E162" s="3"/>
      <c r="F162" s="3"/>
      <c r="G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</row>
    <row r="163" spans="1:22">
      <c r="A163" s="3"/>
      <c r="B163" s="3"/>
      <c r="C163" s="3"/>
      <c r="E163" s="3"/>
      <c r="F163" s="3"/>
      <c r="G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</row>
    <row r="164" spans="1:22">
      <c r="A164" s="3"/>
      <c r="B164" s="3"/>
      <c r="C164" s="3"/>
      <c r="E164" s="3"/>
      <c r="F164" s="3"/>
      <c r="G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</row>
    <row r="165" spans="1:22">
      <c r="A165" s="3"/>
      <c r="B165" s="3"/>
      <c r="C165" s="3"/>
      <c r="E165" s="3"/>
      <c r="F165" s="3"/>
      <c r="G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</row>
    <row r="166" spans="1:22">
      <c r="A166" s="3"/>
      <c r="B166" s="3"/>
      <c r="C166" s="3"/>
      <c r="E166" s="3"/>
      <c r="F166" s="3"/>
      <c r="G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</row>
    <row r="167" spans="1:22">
      <c r="A167" s="3"/>
      <c r="B167" s="3"/>
      <c r="C167" s="3"/>
      <c r="E167" s="3"/>
      <c r="F167" s="3"/>
      <c r="G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</row>
    <row r="168" spans="1:22">
      <c r="A168" s="3"/>
      <c r="B168" s="3"/>
      <c r="C168" s="3"/>
      <c r="E168" s="3"/>
      <c r="F168" s="3"/>
      <c r="G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"/>
      <c r="V168" s="3"/>
    </row>
    <row r="169" spans="1:22">
      <c r="A169" s="3"/>
      <c r="B169" s="3"/>
      <c r="C169" s="3"/>
      <c r="E169" s="3"/>
      <c r="F169" s="3"/>
      <c r="G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"/>
      <c r="V169" s="3"/>
    </row>
    <row r="170" spans="1:22">
      <c r="A170" s="3"/>
      <c r="B170" s="3"/>
      <c r="C170" s="3"/>
      <c r="E170" s="3"/>
      <c r="F170" s="3"/>
      <c r="G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"/>
      <c r="V170" s="3"/>
    </row>
    <row r="171" spans="1:22">
      <c r="A171" s="3"/>
      <c r="B171" s="3"/>
      <c r="C171" s="3"/>
      <c r="E171" s="3"/>
      <c r="F171" s="3"/>
      <c r="G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"/>
      <c r="V171" s="3"/>
    </row>
    <row r="172" spans="1:22">
      <c r="A172" s="3"/>
      <c r="B172" s="3"/>
      <c r="C172" s="3"/>
      <c r="E172" s="3"/>
      <c r="F172" s="3"/>
      <c r="G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"/>
      <c r="V172" s="3"/>
    </row>
    <row r="173" spans="1:22">
      <c r="A173" s="3"/>
      <c r="B173" s="3"/>
      <c r="C173" s="3"/>
      <c r="E173" s="3"/>
      <c r="F173" s="3"/>
      <c r="G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"/>
      <c r="V173" s="3"/>
    </row>
    <row r="174" spans="1:22">
      <c r="A174" s="3"/>
      <c r="B174" s="3"/>
      <c r="C174" s="3"/>
      <c r="E174" s="3"/>
      <c r="F174" s="3"/>
      <c r="G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"/>
      <c r="V174" s="3"/>
    </row>
    <row r="175" spans="1:22">
      <c r="A175" s="3"/>
      <c r="B175" s="3"/>
      <c r="C175" s="3"/>
      <c r="E175" s="3"/>
      <c r="F175" s="3"/>
      <c r="G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"/>
      <c r="V175" s="3"/>
    </row>
    <row r="176" spans="1:22">
      <c r="A176" s="3"/>
      <c r="B176" s="3"/>
      <c r="C176" s="3"/>
      <c r="E176" s="3"/>
      <c r="F176" s="3"/>
      <c r="G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"/>
      <c r="V176" s="3"/>
    </row>
    <row r="177" spans="1:22">
      <c r="A177" s="3"/>
      <c r="B177" s="3"/>
      <c r="C177" s="3"/>
      <c r="E177" s="3"/>
      <c r="F177" s="3"/>
      <c r="G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"/>
      <c r="V177" s="3"/>
    </row>
    <row r="178" spans="1:22">
      <c r="A178" s="3"/>
      <c r="B178" s="3"/>
      <c r="C178" s="3"/>
      <c r="E178" s="3"/>
      <c r="F178" s="3"/>
      <c r="G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"/>
      <c r="V178" s="3"/>
    </row>
    <row r="179" spans="1:22">
      <c r="A179" s="3"/>
      <c r="B179" s="3"/>
      <c r="C179" s="3"/>
      <c r="E179" s="3"/>
      <c r="F179" s="3"/>
      <c r="G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"/>
      <c r="V179" s="3"/>
    </row>
    <row r="180" spans="1:22">
      <c r="A180" s="3"/>
      <c r="B180" s="3"/>
      <c r="C180" s="3"/>
      <c r="E180" s="3"/>
      <c r="F180" s="3"/>
      <c r="G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"/>
      <c r="V180" s="3"/>
    </row>
    <row r="181" spans="1:22">
      <c r="A181" s="3"/>
      <c r="B181" s="3"/>
      <c r="C181" s="3"/>
      <c r="E181" s="3"/>
      <c r="F181" s="3"/>
      <c r="G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"/>
      <c r="V181" s="3"/>
    </row>
    <row r="182" spans="1:22">
      <c r="A182" s="3"/>
      <c r="B182" s="3"/>
      <c r="C182" s="3"/>
      <c r="E182" s="3"/>
      <c r="F182" s="3"/>
      <c r="G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"/>
      <c r="V182" s="3"/>
    </row>
    <row r="183" spans="1:22">
      <c r="A183" s="3"/>
      <c r="B183" s="3"/>
      <c r="C183" s="3"/>
      <c r="E183" s="3"/>
      <c r="F183" s="3"/>
      <c r="G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"/>
      <c r="V183" s="3"/>
    </row>
    <row r="184" spans="1:22">
      <c r="A184" s="3"/>
      <c r="B184" s="3"/>
      <c r="C184" s="3"/>
      <c r="E184" s="3"/>
      <c r="F184" s="3"/>
      <c r="G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</row>
    <row r="185" spans="1:22">
      <c r="A185" s="3"/>
      <c r="B185" s="3"/>
      <c r="C185" s="3"/>
      <c r="E185" s="3"/>
      <c r="F185" s="3"/>
      <c r="G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</row>
    <row r="186" spans="1:22">
      <c r="A186" s="3"/>
      <c r="B186" s="3"/>
      <c r="C186" s="3"/>
      <c r="E186" s="3"/>
      <c r="F186" s="3"/>
      <c r="G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"/>
      <c r="V186" s="3"/>
    </row>
    <row r="187" spans="1:22">
      <c r="A187" s="3"/>
      <c r="B187" s="3"/>
      <c r="C187" s="3"/>
      <c r="E187" s="3"/>
      <c r="F187" s="3"/>
      <c r="G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"/>
      <c r="V187" s="3"/>
    </row>
    <row r="188" spans="1:22">
      <c r="A188" s="3"/>
      <c r="B188" s="3"/>
      <c r="C188" s="3"/>
      <c r="E188" s="3"/>
      <c r="F188" s="3"/>
      <c r="G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"/>
      <c r="V188" s="3"/>
    </row>
    <row r="189" spans="1:22">
      <c r="A189" s="3"/>
      <c r="B189" s="3"/>
      <c r="C189" s="3"/>
      <c r="E189" s="3"/>
      <c r="F189" s="3"/>
      <c r="G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"/>
      <c r="V189" s="3"/>
    </row>
    <row r="190" spans="1:22">
      <c r="A190" s="3"/>
      <c r="B190" s="3"/>
      <c r="C190" s="3"/>
      <c r="E190" s="3"/>
      <c r="F190" s="3"/>
      <c r="G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"/>
      <c r="V190" s="3"/>
    </row>
    <row r="191" spans="1:22">
      <c r="A191" s="3"/>
      <c r="B191" s="3"/>
      <c r="C191" s="3"/>
      <c r="E191" s="3"/>
      <c r="F191" s="3"/>
      <c r="G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"/>
      <c r="V191" s="3"/>
    </row>
    <row r="192" spans="1:22">
      <c r="A192" s="3"/>
      <c r="B192" s="3"/>
      <c r="C192" s="3"/>
      <c r="E192" s="3"/>
      <c r="F192" s="3"/>
      <c r="G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"/>
      <c r="V192" s="3"/>
    </row>
    <row r="193" spans="1:22">
      <c r="A193" s="3"/>
      <c r="B193" s="3"/>
      <c r="C193" s="3"/>
      <c r="E193" s="3"/>
      <c r="F193" s="3"/>
      <c r="G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"/>
      <c r="V193" s="3"/>
    </row>
    <row r="194" spans="1:22">
      <c r="A194" s="3"/>
      <c r="B194" s="3"/>
      <c r="C194" s="3"/>
      <c r="E194" s="3"/>
      <c r="F194" s="3"/>
      <c r="G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"/>
      <c r="V194" s="3"/>
    </row>
    <row r="195" spans="1:22">
      <c r="A195" s="3"/>
      <c r="B195" s="3"/>
      <c r="C195" s="3"/>
      <c r="E195" s="3"/>
      <c r="F195" s="3"/>
      <c r="G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"/>
      <c r="V195" s="3"/>
    </row>
    <row r="196" spans="1:22">
      <c r="A196" s="3"/>
      <c r="B196" s="3"/>
      <c r="C196" s="3"/>
      <c r="E196" s="3"/>
      <c r="F196" s="3"/>
      <c r="G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"/>
      <c r="V196" s="3"/>
    </row>
    <row r="197" spans="1:22">
      <c r="A197" s="3"/>
      <c r="B197" s="3"/>
      <c r="C197" s="3"/>
      <c r="E197" s="3"/>
      <c r="F197" s="3"/>
      <c r="G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"/>
      <c r="V197" s="3"/>
    </row>
    <row r="198" spans="1:22">
      <c r="A198" s="3"/>
      <c r="B198" s="3"/>
      <c r="C198" s="3"/>
      <c r="E198" s="3"/>
      <c r="F198" s="3"/>
      <c r="G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"/>
      <c r="V198" s="3"/>
    </row>
    <row r="199" spans="1:22">
      <c r="A199" s="3"/>
      <c r="B199" s="3"/>
      <c r="C199" s="3"/>
      <c r="E199" s="3"/>
      <c r="F199" s="3"/>
      <c r="G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"/>
      <c r="V199" s="3"/>
    </row>
    <row r="200" spans="1:22">
      <c r="A200" s="3"/>
      <c r="B200" s="3"/>
      <c r="C200" s="3"/>
      <c r="E200" s="3"/>
      <c r="F200" s="3"/>
      <c r="G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"/>
      <c r="V200" s="3"/>
    </row>
    <row r="201" spans="1:22">
      <c r="A201" s="3"/>
      <c r="B201" s="3"/>
      <c r="C201" s="3"/>
      <c r="E201" s="3"/>
      <c r="F201" s="3"/>
      <c r="G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"/>
      <c r="V201" s="3"/>
    </row>
    <row r="202" spans="1:22">
      <c r="A202" s="3"/>
      <c r="B202" s="3"/>
      <c r="C202" s="3"/>
      <c r="E202" s="3"/>
      <c r="F202" s="3"/>
      <c r="G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"/>
      <c r="V202" s="3"/>
    </row>
    <row r="203" spans="1:22">
      <c r="A203" s="3"/>
      <c r="B203" s="3"/>
      <c r="C203" s="3"/>
      <c r="E203" s="3"/>
      <c r="F203" s="3"/>
      <c r="G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"/>
      <c r="V203" s="3"/>
    </row>
    <row r="204" spans="1:22">
      <c r="A204" s="3"/>
      <c r="B204" s="3"/>
      <c r="C204" s="3"/>
      <c r="E204" s="3"/>
      <c r="F204" s="3"/>
      <c r="G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"/>
      <c r="V204" s="3"/>
    </row>
    <row r="205" spans="1:22">
      <c r="A205" s="3"/>
      <c r="B205" s="3"/>
      <c r="C205" s="3"/>
      <c r="E205" s="3"/>
      <c r="F205" s="3"/>
      <c r="G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1:22">
      <c r="A206" s="3"/>
      <c r="B206" s="3"/>
      <c r="C206" s="3"/>
      <c r="E206" s="3"/>
      <c r="F206" s="3"/>
      <c r="G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"/>
      <c r="V206" s="3"/>
    </row>
    <row r="207" spans="1:22">
      <c r="A207" s="3"/>
      <c r="B207" s="3"/>
      <c r="C207" s="3"/>
      <c r="E207" s="3"/>
      <c r="F207" s="3"/>
      <c r="G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  <c r="T207" s="3"/>
      <c r="U207" s="3"/>
      <c r="V207" s="3"/>
    </row>
    <row r="208" spans="1:22">
      <c r="A208" s="3"/>
      <c r="B208" s="3"/>
      <c r="C208" s="3"/>
      <c r="E208" s="3"/>
      <c r="F208" s="3"/>
      <c r="G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  <c r="T208" s="3"/>
      <c r="U208" s="3"/>
      <c r="V208" s="3"/>
    </row>
    <row r="209" spans="1:22">
      <c r="A209" s="3"/>
      <c r="B209" s="3"/>
      <c r="C209" s="3"/>
      <c r="E209" s="3"/>
      <c r="F209" s="3"/>
      <c r="G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/>
      <c r="U209" s="3"/>
      <c r="V209" s="3"/>
    </row>
    <row r="210" spans="1:22">
      <c r="A210" s="3"/>
      <c r="B210" s="3"/>
      <c r="C210" s="3"/>
      <c r="E210" s="3"/>
      <c r="F210" s="3"/>
      <c r="G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  <c r="T210" s="3"/>
      <c r="U210" s="3"/>
      <c r="V210" s="3"/>
    </row>
    <row r="211" spans="1:22">
      <c r="A211" s="3"/>
      <c r="B211" s="3"/>
      <c r="C211" s="3"/>
      <c r="E211" s="3"/>
      <c r="F211" s="3"/>
      <c r="G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  <c r="T211" s="3"/>
      <c r="U211" s="3"/>
      <c r="V211" s="3"/>
    </row>
    <row r="212" spans="1:22">
      <c r="A212" s="3"/>
      <c r="B212" s="3"/>
      <c r="C212" s="3"/>
      <c r="E212" s="3"/>
      <c r="F212" s="3"/>
      <c r="G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  <c r="T212" s="3"/>
      <c r="U212" s="3"/>
      <c r="V212" s="3"/>
    </row>
    <row r="213" spans="1:22">
      <c r="A213" s="3"/>
      <c r="B213" s="3"/>
      <c r="C213" s="3"/>
      <c r="E213" s="3"/>
      <c r="F213" s="3"/>
      <c r="G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3"/>
      <c r="T213" s="3"/>
      <c r="U213" s="3"/>
      <c r="V213" s="3"/>
    </row>
    <row r="214" spans="1:22">
      <c r="A214" s="3"/>
      <c r="B214" s="3"/>
      <c r="C214" s="3"/>
      <c r="E214" s="3"/>
      <c r="F214" s="3"/>
      <c r="G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3"/>
      <c r="T214" s="3"/>
      <c r="U214" s="3"/>
      <c r="V214" s="3"/>
    </row>
    <row r="215" spans="1:22">
      <c r="A215" s="3"/>
      <c r="B215" s="3"/>
      <c r="C215" s="3"/>
      <c r="E215" s="3"/>
      <c r="F215" s="3"/>
      <c r="G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3"/>
      <c r="T215" s="3"/>
      <c r="U215" s="3"/>
      <c r="V215" s="3"/>
    </row>
    <row r="216" spans="1:22">
      <c r="A216" s="3"/>
      <c r="B216" s="3"/>
      <c r="C216" s="3"/>
      <c r="E216" s="3"/>
      <c r="F216" s="3"/>
      <c r="G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3"/>
      <c r="T216" s="3"/>
      <c r="U216" s="3"/>
      <c r="V216" s="3"/>
    </row>
    <row r="217" spans="1:22">
      <c r="A217" s="3"/>
      <c r="B217" s="3"/>
      <c r="C217" s="3"/>
      <c r="E217" s="3"/>
      <c r="F217" s="3"/>
      <c r="G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3"/>
      <c r="T217" s="3"/>
      <c r="U217" s="3"/>
      <c r="V217" s="3"/>
    </row>
    <row r="218" spans="1:22">
      <c r="A218" s="3"/>
      <c r="B218" s="3"/>
      <c r="C218" s="3"/>
      <c r="E218" s="3"/>
      <c r="F218" s="3"/>
      <c r="G218" s="3"/>
      <c r="I218" s="3"/>
      <c r="J218" s="3"/>
      <c r="K218" s="3"/>
      <c r="L218" s="3"/>
      <c r="M218" s="3"/>
      <c r="N218" s="3"/>
      <c r="O218" s="3"/>
      <c r="P218" s="3"/>
      <c r="Q218" s="3"/>
      <c r="R218" s="3"/>
      <c r="S218" s="3"/>
      <c r="T218" s="3"/>
      <c r="U218" s="3"/>
      <c r="V218" s="3"/>
    </row>
    <row r="219" spans="1:22">
      <c r="A219" s="3"/>
      <c r="B219" s="3"/>
      <c r="C219" s="3"/>
      <c r="E219" s="3"/>
      <c r="F219" s="3"/>
      <c r="G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3"/>
      <c r="T219" s="3"/>
      <c r="U219" s="3"/>
      <c r="V219" s="3"/>
    </row>
    <row r="220" spans="1:22">
      <c r="A220" s="3"/>
      <c r="B220" s="3"/>
      <c r="C220" s="3"/>
      <c r="E220" s="3"/>
      <c r="F220" s="3"/>
      <c r="G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3"/>
      <c r="T220" s="3"/>
      <c r="U220" s="3"/>
      <c r="V220" s="3"/>
    </row>
    <row r="221" spans="1:22">
      <c r="A221" s="3"/>
      <c r="B221" s="3"/>
      <c r="C221" s="3"/>
      <c r="E221" s="3"/>
      <c r="F221" s="3"/>
      <c r="G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3"/>
      <c r="T221" s="3"/>
      <c r="U221" s="3"/>
      <c r="V221" s="3"/>
    </row>
    <row r="222" spans="1:22">
      <c r="A222" s="3"/>
      <c r="B222" s="3"/>
      <c r="C222" s="3"/>
      <c r="E222" s="3"/>
      <c r="F222" s="3"/>
      <c r="G222" s="3"/>
      <c r="I222" s="3"/>
      <c r="J222" s="3"/>
      <c r="K222" s="3"/>
      <c r="L222" s="3"/>
      <c r="M222" s="3"/>
      <c r="N222" s="3"/>
      <c r="O222" s="3"/>
      <c r="P222" s="3"/>
      <c r="Q222" s="3"/>
      <c r="R222" s="3"/>
      <c r="S222" s="3"/>
      <c r="T222" s="3"/>
      <c r="U222" s="3"/>
      <c r="V222" s="3"/>
    </row>
    <row r="223" spans="1:22">
      <c r="A223" s="3"/>
      <c r="B223" s="3"/>
      <c r="C223" s="3"/>
      <c r="E223" s="3"/>
      <c r="F223" s="3"/>
      <c r="G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3"/>
      <c r="T223" s="3"/>
      <c r="U223" s="3"/>
      <c r="V223" s="3"/>
    </row>
    <row r="224" spans="1:22">
      <c r="A224" s="3"/>
      <c r="B224" s="3"/>
      <c r="C224" s="3"/>
      <c r="E224" s="3"/>
      <c r="F224" s="3"/>
      <c r="G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</row>
    <row r="225" spans="1:22">
      <c r="A225" s="3"/>
      <c r="B225" s="3"/>
      <c r="C225" s="3"/>
      <c r="E225" s="3"/>
      <c r="F225" s="3"/>
      <c r="G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</row>
    <row r="226" spans="1:22">
      <c r="A226" s="3"/>
      <c r="B226" s="3"/>
      <c r="C226" s="3"/>
      <c r="E226" s="3"/>
      <c r="F226" s="3"/>
      <c r="G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</row>
    <row r="227" spans="1:22">
      <c r="A227" s="3"/>
      <c r="B227" s="3"/>
      <c r="C227" s="3"/>
      <c r="E227" s="3"/>
      <c r="F227" s="3"/>
      <c r="G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</row>
    <row r="228" spans="1:22">
      <c r="A228" s="3"/>
      <c r="B228" s="3"/>
      <c r="C228" s="3"/>
      <c r="E228" s="3"/>
      <c r="F228" s="3"/>
      <c r="G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</row>
    <row r="229" spans="1:22">
      <c r="A229" s="3"/>
      <c r="B229" s="3"/>
      <c r="C229" s="3"/>
      <c r="E229" s="3"/>
      <c r="F229" s="3"/>
      <c r="G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</row>
  </sheetData>
  <sheetProtection password="F17D" sheet="1" objects="1" scenarios="1"/>
  <mergeCells count="10">
    <mergeCell ref="A17:A22"/>
    <mergeCell ref="E17:E22"/>
    <mergeCell ref="A1:H1"/>
    <mergeCell ref="A3:A8"/>
    <mergeCell ref="E3:E8"/>
    <mergeCell ref="A10:A15"/>
    <mergeCell ref="E10:E15"/>
    <mergeCell ref="A2:G2"/>
    <mergeCell ref="A9:H9"/>
    <mergeCell ref="A16:H16"/>
  </mergeCells>
  <pageMargins left="0.25" right="0.25" top="0.75" bottom="0.75" header="0.3" footer="0.3"/>
  <pageSetup paperSize="9" orientation="portrait" verticalDpi="0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FFC000"/>
  </sheetPr>
  <dimension ref="A1:V267"/>
  <sheetViews>
    <sheetView workbookViewId="0">
      <selection activeCell="H2" sqref="H2"/>
    </sheetView>
  </sheetViews>
  <sheetFormatPr baseColWidth="10" defaultColWidth="8.83203125" defaultRowHeight="15" x14ac:dyDescent="0"/>
  <cols>
    <col min="1" max="1" width="12.5" customWidth="1"/>
    <col min="2" max="2" width="13.83203125" customWidth="1"/>
    <col min="3" max="3" width="14.33203125" customWidth="1"/>
    <col min="4" max="4" width="8.1640625" style="9" customWidth="1"/>
    <col min="5" max="5" width="14.83203125" customWidth="1"/>
    <col min="6" max="6" width="14" customWidth="1"/>
    <col min="7" max="7" width="14.1640625" customWidth="1"/>
    <col min="8" max="8" width="8.6640625" style="9" customWidth="1"/>
    <col min="9" max="9" width="13.1640625" customWidth="1"/>
  </cols>
  <sheetData>
    <row r="1" spans="1:8" ht="84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3" customHeight="1" thickBot="1">
      <c r="A2" s="354" t="s">
        <v>652</v>
      </c>
      <c r="B2" s="355"/>
      <c r="C2" s="355"/>
      <c r="D2" s="355"/>
      <c r="E2" s="355"/>
      <c r="F2" s="355"/>
      <c r="G2" s="356"/>
      <c r="H2" s="275">
        <v>6.8</v>
      </c>
    </row>
    <row r="3" spans="1:8" ht="26.25" customHeight="1">
      <c r="A3" s="412"/>
      <c r="B3" s="16" t="s">
        <v>4</v>
      </c>
      <c r="C3" s="313" t="s">
        <v>14</v>
      </c>
      <c r="D3" s="18" t="s">
        <v>383</v>
      </c>
      <c r="E3" s="416" t="s">
        <v>619</v>
      </c>
      <c r="F3" s="16" t="s">
        <v>4</v>
      </c>
      <c r="G3" s="57" t="s">
        <v>156</v>
      </c>
      <c r="H3" s="18" t="s">
        <v>383</v>
      </c>
    </row>
    <row r="4" spans="1:8" ht="44">
      <c r="A4" s="413"/>
      <c r="B4" s="20" t="s">
        <v>5</v>
      </c>
      <c r="C4" s="55" t="s">
        <v>431</v>
      </c>
      <c r="D4" s="249">
        <f>6/H2</f>
        <v>0.88235294117647056</v>
      </c>
      <c r="E4" s="417"/>
      <c r="F4" s="20" t="s">
        <v>5</v>
      </c>
      <c r="G4" s="55" t="s">
        <v>427</v>
      </c>
      <c r="H4" s="249">
        <f>29/H2</f>
        <v>4.2647058823529411</v>
      </c>
    </row>
    <row r="5" spans="1:8">
      <c r="A5" s="413"/>
      <c r="B5" s="243" t="s">
        <v>324</v>
      </c>
      <c r="C5" s="55" t="s">
        <v>322</v>
      </c>
      <c r="D5" s="251"/>
      <c r="E5" s="417"/>
      <c r="F5" s="243" t="s">
        <v>324</v>
      </c>
      <c r="G5" s="55" t="s">
        <v>322</v>
      </c>
      <c r="H5" s="251"/>
    </row>
    <row r="6" spans="1:8" ht="16.5" customHeight="1">
      <c r="A6" s="413"/>
      <c r="B6" s="36" t="s">
        <v>51</v>
      </c>
      <c r="C6" s="138"/>
      <c r="D6" s="253">
        <f>C6*D4</f>
        <v>0</v>
      </c>
      <c r="E6" s="417"/>
      <c r="F6" s="20" t="s">
        <v>51</v>
      </c>
      <c r="G6" s="138"/>
      <c r="H6" s="253">
        <f>G6*H4</f>
        <v>0</v>
      </c>
    </row>
    <row r="7" spans="1:8" ht="16.5" customHeight="1">
      <c r="A7" s="413"/>
      <c r="B7" s="36" t="s">
        <v>24</v>
      </c>
      <c r="C7" s="153"/>
      <c r="D7" s="253">
        <f>C7*D4</f>
        <v>0</v>
      </c>
      <c r="E7" s="417"/>
      <c r="F7" s="20"/>
      <c r="G7" s="55"/>
      <c r="H7" s="253"/>
    </row>
    <row r="8" spans="1:8" ht="16.5" customHeight="1" thickBot="1">
      <c r="A8" s="414"/>
      <c r="B8" s="37" t="s">
        <v>37</v>
      </c>
      <c r="C8" s="38">
        <f>SUM(C6:C7)</f>
        <v>0</v>
      </c>
      <c r="D8" s="252">
        <f>SUM(D6:D7)</f>
        <v>0</v>
      </c>
      <c r="E8" s="418"/>
      <c r="F8" s="24" t="s">
        <v>37</v>
      </c>
      <c r="G8" s="38">
        <f>SUM(G6:G7)</f>
        <v>0</v>
      </c>
      <c r="H8" s="252">
        <f>SUM(H6)</f>
        <v>0</v>
      </c>
    </row>
    <row r="9" spans="1:8" ht="16" thickBot="1">
      <c r="A9" s="419" t="s">
        <v>492</v>
      </c>
      <c r="B9" s="357"/>
      <c r="C9" s="357"/>
      <c r="D9" s="357"/>
      <c r="E9" s="357"/>
      <c r="F9" s="357"/>
      <c r="G9" s="357"/>
      <c r="H9" s="357"/>
    </row>
    <row r="10" spans="1:8">
      <c r="A10" s="412"/>
      <c r="B10" s="16" t="s">
        <v>4</v>
      </c>
      <c r="C10" s="313" t="s">
        <v>13</v>
      </c>
      <c r="D10" s="18" t="s">
        <v>383</v>
      </c>
      <c r="E10" s="416" t="s">
        <v>619</v>
      </c>
      <c r="F10" s="16" t="s">
        <v>4</v>
      </c>
      <c r="G10" s="57" t="s">
        <v>157</v>
      </c>
      <c r="H10" s="18" t="s">
        <v>383</v>
      </c>
    </row>
    <row r="11" spans="1:8" ht="46" customHeight="1">
      <c r="A11" s="413"/>
      <c r="B11" s="20" t="s">
        <v>5</v>
      </c>
      <c r="C11" s="55" t="s">
        <v>432</v>
      </c>
      <c r="D11" s="249">
        <f>6/H2</f>
        <v>0.88235294117647056</v>
      </c>
      <c r="E11" s="417"/>
      <c r="F11" s="20" t="s">
        <v>5</v>
      </c>
      <c r="G11" s="55" t="s">
        <v>428</v>
      </c>
      <c r="H11" s="249">
        <f>29/H2</f>
        <v>4.2647058823529411</v>
      </c>
    </row>
    <row r="12" spans="1:8">
      <c r="A12" s="413"/>
      <c r="B12" s="243" t="s">
        <v>324</v>
      </c>
      <c r="C12" s="55" t="s">
        <v>322</v>
      </c>
      <c r="D12" s="251"/>
      <c r="E12" s="417"/>
      <c r="F12" s="243" t="s">
        <v>324</v>
      </c>
      <c r="G12" s="55" t="s">
        <v>322</v>
      </c>
      <c r="H12" s="251"/>
    </row>
    <row r="13" spans="1:8" ht="16.5" customHeight="1">
      <c r="A13" s="413"/>
      <c r="B13" s="36" t="s">
        <v>51</v>
      </c>
      <c r="C13" s="138"/>
      <c r="D13" s="253">
        <f>C13*D11</f>
        <v>0</v>
      </c>
      <c r="E13" s="417"/>
      <c r="F13" s="36" t="s">
        <v>51</v>
      </c>
      <c r="G13" s="138"/>
      <c r="H13" s="253">
        <f>G13*H11</f>
        <v>0</v>
      </c>
    </row>
    <row r="14" spans="1:8" ht="16.5" customHeight="1">
      <c r="A14" s="413"/>
      <c r="B14" s="36" t="s">
        <v>24</v>
      </c>
      <c r="C14" s="153"/>
      <c r="D14" s="253">
        <f>C14*D11</f>
        <v>0</v>
      </c>
      <c r="E14" s="417"/>
      <c r="F14" s="36"/>
      <c r="G14" s="55"/>
      <c r="H14" s="253"/>
    </row>
    <row r="15" spans="1:8" ht="16.5" customHeight="1" thickBot="1">
      <c r="A15" s="414"/>
      <c r="B15" s="37" t="s">
        <v>37</v>
      </c>
      <c r="C15" s="38">
        <f>SUM(C13:C14)</f>
        <v>0</v>
      </c>
      <c r="D15" s="252">
        <f>SUM(D13:D14)</f>
        <v>0</v>
      </c>
      <c r="E15" s="418"/>
      <c r="F15" s="37" t="s">
        <v>37</v>
      </c>
      <c r="G15" s="38">
        <f>SUM(G13:G14)</f>
        <v>0</v>
      </c>
      <c r="H15" s="252">
        <f>SUM(H13)</f>
        <v>0</v>
      </c>
    </row>
    <row r="16" spans="1:8" s="1" customFormat="1" ht="16" thickBot="1">
      <c r="A16" s="419" t="str">
        <f>A9</f>
        <v>Минимальный заказ 300 шт. в ассортименте, но не менее 5 шт одного цвета</v>
      </c>
      <c r="B16" s="357"/>
      <c r="C16" s="357"/>
      <c r="D16" s="357"/>
      <c r="E16" s="357"/>
      <c r="F16" s="357"/>
      <c r="G16" s="357"/>
      <c r="H16" s="357"/>
    </row>
    <row r="17" spans="1:22">
      <c r="A17" s="412"/>
      <c r="B17" s="16" t="s">
        <v>4</v>
      </c>
      <c r="C17" s="313" t="s">
        <v>614</v>
      </c>
      <c r="D17" s="18" t="s">
        <v>383</v>
      </c>
      <c r="E17" s="416" t="s">
        <v>619</v>
      </c>
      <c r="F17" s="16" t="s">
        <v>4</v>
      </c>
      <c r="G17" s="57" t="s">
        <v>155</v>
      </c>
      <c r="H17" s="18" t="s">
        <v>383</v>
      </c>
    </row>
    <row r="18" spans="1:22" ht="44" customHeight="1">
      <c r="A18" s="413"/>
      <c r="B18" s="20" t="s">
        <v>5</v>
      </c>
      <c r="C18" s="55" t="s">
        <v>433</v>
      </c>
      <c r="D18" s="249">
        <f>6/H2</f>
        <v>0.88235294117647056</v>
      </c>
      <c r="E18" s="417"/>
      <c r="F18" s="20" t="s">
        <v>5</v>
      </c>
      <c r="G18" s="55" t="s">
        <v>429</v>
      </c>
      <c r="H18" s="249">
        <f>29/H2</f>
        <v>4.2647058823529411</v>
      </c>
    </row>
    <row r="19" spans="1:22">
      <c r="A19" s="413"/>
      <c r="B19" s="243" t="s">
        <v>324</v>
      </c>
      <c r="C19" s="55" t="s">
        <v>322</v>
      </c>
      <c r="D19" s="251"/>
      <c r="E19" s="417"/>
      <c r="F19" s="243" t="s">
        <v>324</v>
      </c>
      <c r="G19" s="55" t="s">
        <v>322</v>
      </c>
      <c r="H19" s="251"/>
    </row>
    <row r="20" spans="1:22" ht="16.5" customHeight="1">
      <c r="A20" s="413"/>
      <c r="B20" s="36" t="s">
        <v>51</v>
      </c>
      <c r="C20" s="138"/>
      <c r="D20" s="253">
        <f>C20*D18</f>
        <v>0</v>
      </c>
      <c r="E20" s="417"/>
      <c r="F20" s="36" t="s">
        <v>51</v>
      </c>
      <c r="G20" s="138"/>
      <c r="H20" s="253">
        <f>G20*H18</f>
        <v>0</v>
      </c>
    </row>
    <row r="21" spans="1:22" ht="16.5" customHeight="1">
      <c r="A21" s="413"/>
      <c r="B21" s="36" t="s">
        <v>24</v>
      </c>
      <c r="C21" s="153"/>
      <c r="D21" s="253">
        <f>C21*D18</f>
        <v>0</v>
      </c>
      <c r="E21" s="417"/>
      <c r="F21" s="36"/>
      <c r="G21" s="55"/>
      <c r="H21" s="253"/>
    </row>
    <row r="22" spans="1:22" ht="16.5" customHeight="1" thickBot="1">
      <c r="A22" s="414"/>
      <c r="B22" s="37" t="s">
        <v>37</v>
      </c>
      <c r="C22" s="38">
        <f>SUM(C20:C21)</f>
        <v>0</v>
      </c>
      <c r="D22" s="252">
        <f>SUM(D20:D21)</f>
        <v>0</v>
      </c>
      <c r="E22" s="418"/>
      <c r="F22" s="37" t="s">
        <v>37</v>
      </c>
      <c r="G22" s="38">
        <f>SUM(G20:G21)</f>
        <v>0</v>
      </c>
      <c r="H22" s="252">
        <f>SUM(H20)</f>
        <v>0</v>
      </c>
    </row>
    <row r="23" spans="1:22" ht="16" thickBot="1">
      <c r="A23" s="419" t="str">
        <f>A9</f>
        <v>Минимальный заказ 300 шт. в ассортименте, но не менее 5 шт одного цвета</v>
      </c>
      <c r="B23" s="357"/>
      <c r="C23" s="357"/>
      <c r="D23" s="357"/>
      <c r="E23" s="357"/>
      <c r="F23" s="357"/>
      <c r="G23" s="357"/>
      <c r="H23" s="357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</row>
    <row r="24" spans="1:22">
      <c r="A24" s="412"/>
      <c r="B24" s="16" t="s">
        <v>4</v>
      </c>
      <c r="C24" s="313" t="s">
        <v>148</v>
      </c>
      <c r="D24" s="18" t="s">
        <v>383</v>
      </c>
      <c r="E24" s="327"/>
      <c r="F24" s="16" t="s">
        <v>4</v>
      </c>
      <c r="G24" s="313" t="s">
        <v>220</v>
      </c>
      <c r="H24" s="18" t="s">
        <v>383</v>
      </c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</row>
    <row r="25" spans="1:22" ht="42.75" customHeight="1">
      <c r="A25" s="413"/>
      <c r="B25" s="20" t="s">
        <v>5</v>
      </c>
      <c r="C25" s="55" t="s">
        <v>434</v>
      </c>
      <c r="D25" s="249">
        <f>7/H2</f>
        <v>1.0294117647058825</v>
      </c>
      <c r="E25" s="328"/>
      <c r="F25" s="20" t="s">
        <v>5</v>
      </c>
      <c r="G25" s="55" t="s">
        <v>435</v>
      </c>
      <c r="H25" s="249">
        <f>6/H2</f>
        <v>0.88235294117647056</v>
      </c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</row>
    <row r="26" spans="1:22">
      <c r="A26" s="413"/>
      <c r="B26" s="243" t="s">
        <v>324</v>
      </c>
      <c r="C26" s="55" t="s">
        <v>322</v>
      </c>
      <c r="D26" s="251"/>
      <c r="E26" s="328"/>
      <c r="F26" s="243" t="s">
        <v>324</v>
      </c>
      <c r="G26" s="55" t="s">
        <v>322</v>
      </c>
      <c r="H26" s="274"/>
      <c r="I26" s="3"/>
      <c r="J26" s="3"/>
      <c r="K26" s="3"/>
      <c r="L26" s="3"/>
      <c r="M26" s="3"/>
      <c r="N26" s="3"/>
      <c r="O26" s="3"/>
      <c r="P26" s="3"/>
      <c r="Q26" s="3"/>
      <c r="R26" s="3"/>
      <c r="S26" s="3"/>
      <c r="T26" s="3"/>
      <c r="U26" s="3"/>
      <c r="V26" s="3"/>
    </row>
    <row r="27" spans="1:22" ht="16.5" customHeight="1">
      <c r="A27" s="413"/>
      <c r="B27" s="36" t="s">
        <v>51</v>
      </c>
      <c r="C27" s="138"/>
      <c r="D27" s="253">
        <f>C27*D25</f>
        <v>0</v>
      </c>
      <c r="E27" s="328"/>
      <c r="F27" s="36" t="s">
        <v>51</v>
      </c>
      <c r="G27" s="138"/>
      <c r="H27" s="253">
        <f>G27*H25</f>
        <v>0</v>
      </c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</row>
    <row r="28" spans="1:22" ht="16.5" customHeight="1">
      <c r="A28" s="413"/>
      <c r="B28" s="36" t="s">
        <v>24</v>
      </c>
      <c r="C28" s="153"/>
      <c r="D28" s="253">
        <f>C28*D25</f>
        <v>0</v>
      </c>
      <c r="E28" s="328"/>
      <c r="F28" s="36" t="s">
        <v>50</v>
      </c>
      <c r="G28" s="153"/>
      <c r="H28" s="253">
        <f>G28*H25</f>
        <v>0</v>
      </c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</row>
    <row r="29" spans="1:22" ht="16.5" customHeight="1">
      <c r="A29" s="413"/>
      <c r="B29" s="36"/>
      <c r="C29" s="153"/>
      <c r="D29" s="253"/>
      <c r="E29" s="328"/>
      <c r="F29" s="36" t="s">
        <v>52</v>
      </c>
      <c r="G29" s="210"/>
      <c r="H29" s="253">
        <f>G29*H25</f>
        <v>0</v>
      </c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</row>
    <row r="30" spans="1:22" ht="16.5" customHeight="1" thickBot="1">
      <c r="A30" s="414"/>
      <c r="B30" s="37" t="s">
        <v>37</v>
      </c>
      <c r="C30" s="38">
        <f>SUM(C27:C28)</f>
        <v>0</v>
      </c>
      <c r="D30" s="252">
        <f>SUM(D27:D28)</f>
        <v>0</v>
      </c>
      <c r="E30" s="330"/>
      <c r="F30" s="37"/>
      <c r="G30" s="107">
        <f>SUM(G27:G29)</f>
        <v>0</v>
      </c>
      <c r="H30" s="252">
        <f>SUM(H27:H29)</f>
        <v>0</v>
      </c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</row>
    <row r="31" spans="1:22" ht="16.5" customHeight="1" thickBot="1">
      <c r="A31" s="415" t="str">
        <f>A9</f>
        <v>Минимальный заказ 300 шт. в ассортименте, но не менее 5 шт одного цвета</v>
      </c>
      <c r="B31" s="334"/>
      <c r="C31" s="334"/>
      <c r="D31" s="334"/>
      <c r="E31" s="334"/>
      <c r="F31" s="334"/>
      <c r="G31" s="334"/>
      <c r="H31" s="334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</row>
    <row r="32" spans="1:22" ht="24.75" customHeight="1">
      <c r="A32" s="412"/>
      <c r="B32" s="16" t="s">
        <v>4</v>
      </c>
      <c r="C32" s="313" t="s">
        <v>239</v>
      </c>
      <c r="D32" s="18" t="s">
        <v>383</v>
      </c>
      <c r="E32" s="327"/>
      <c r="F32" s="16" t="s">
        <v>4</v>
      </c>
      <c r="G32" s="313" t="s">
        <v>240</v>
      </c>
      <c r="H32" s="18" t="s">
        <v>383</v>
      </c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</row>
    <row r="33" spans="1:22" ht="43" customHeight="1">
      <c r="A33" s="413"/>
      <c r="B33" s="20" t="s">
        <v>5</v>
      </c>
      <c r="C33" s="55" t="s">
        <v>436</v>
      </c>
      <c r="D33" s="249">
        <f>11/H2</f>
        <v>1.6176470588235294</v>
      </c>
      <c r="E33" s="328"/>
      <c r="F33" s="20" t="s">
        <v>5</v>
      </c>
      <c r="G33" s="55" t="s">
        <v>437</v>
      </c>
      <c r="H33" s="249">
        <f>7/H2</f>
        <v>1.0294117647058825</v>
      </c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</row>
    <row r="34" spans="1:22" ht="16.5" customHeight="1">
      <c r="A34" s="413"/>
      <c r="B34" s="243" t="s">
        <v>324</v>
      </c>
      <c r="C34" s="55" t="s">
        <v>322</v>
      </c>
      <c r="D34" s="251"/>
      <c r="E34" s="328"/>
      <c r="F34" s="243" t="s">
        <v>324</v>
      </c>
      <c r="G34" s="55" t="s">
        <v>322</v>
      </c>
      <c r="H34" s="274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</row>
    <row r="35" spans="1:22" ht="16.5" customHeight="1">
      <c r="A35" s="413"/>
      <c r="B35" s="36" t="s">
        <v>51</v>
      </c>
      <c r="C35" s="138"/>
      <c r="D35" s="253">
        <f>C35*D33</f>
        <v>0</v>
      </c>
      <c r="E35" s="328"/>
      <c r="F35" s="36" t="s">
        <v>51</v>
      </c>
      <c r="G35" s="138"/>
      <c r="H35" s="253">
        <f>G35*H33</f>
        <v>0</v>
      </c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</row>
    <row r="36" spans="1:22" ht="16.5" customHeight="1">
      <c r="A36" s="413"/>
      <c r="B36" s="36" t="s">
        <v>24</v>
      </c>
      <c r="C36" s="153"/>
      <c r="D36" s="253">
        <f>C36*D33</f>
        <v>0</v>
      </c>
      <c r="E36" s="328"/>
      <c r="F36" s="36" t="s">
        <v>50</v>
      </c>
      <c r="G36" s="153"/>
      <c r="H36" s="253">
        <f>G36*H33</f>
        <v>0</v>
      </c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</row>
    <row r="37" spans="1:22" ht="16.5" customHeight="1">
      <c r="A37" s="413"/>
      <c r="B37" s="36"/>
      <c r="C37" s="153"/>
      <c r="D37" s="253"/>
      <c r="E37" s="328"/>
      <c r="F37" s="36" t="s">
        <v>52</v>
      </c>
      <c r="G37" s="210"/>
      <c r="H37" s="253">
        <f>G37*H33</f>
        <v>0</v>
      </c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</row>
    <row r="38" spans="1:22" ht="16.5" customHeight="1" thickBot="1">
      <c r="A38" s="414"/>
      <c r="B38" s="37" t="s">
        <v>37</v>
      </c>
      <c r="C38" s="38">
        <f>SUM(C35:C36)</f>
        <v>0</v>
      </c>
      <c r="D38" s="252">
        <f>SUM(D35:D36)</f>
        <v>0</v>
      </c>
      <c r="E38" s="330"/>
      <c r="F38" s="37"/>
      <c r="G38" s="107">
        <f>SUM(G35:G37)</f>
        <v>0</v>
      </c>
      <c r="H38" s="252">
        <f>SUM(H35:H37)</f>
        <v>0</v>
      </c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</row>
    <row r="39" spans="1:22" ht="16.5" customHeight="1" thickBot="1">
      <c r="A39" s="415" t="str">
        <f>A9</f>
        <v>Минимальный заказ 300 шт. в ассортименте, но не менее 5 шт одного цвета</v>
      </c>
      <c r="B39" s="334"/>
      <c r="C39" s="334"/>
      <c r="D39" s="334"/>
      <c r="E39" s="334"/>
      <c r="F39" s="334"/>
      <c r="G39" s="334"/>
      <c r="H39" s="334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</row>
    <row r="40" spans="1:22" ht="25.5" customHeight="1">
      <c r="A40" s="412"/>
      <c r="B40" s="16" t="s">
        <v>4</v>
      </c>
      <c r="C40" s="57" t="s">
        <v>278</v>
      </c>
      <c r="D40" s="18" t="s">
        <v>383</v>
      </c>
      <c r="E40" s="327"/>
      <c r="F40" s="16" t="s">
        <v>4</v>
      </c>
      <c r="G40" s="313" t="s">
        <v>279</v>
      </c>
      <c r="H40" s="18" t="s">
        <v>383</v>
      </c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</row>
    <row r="41" spans="1:22" ht="41" customHeight="1">
      <c r="A41" s="413"/>
      <c r="B41" s="20" t="s">
        <v>5</v>
      </c>
      <c r="C41" s="55" t="s">
        <v>438</v>
      </c>
      <c r="D41" s="249">
        <f>9/H2</f>
        <v>1.3235294117647058</v>
      </c>
      <c r="E41" s="328"/>
      <c r="F41" s="20" t="s">
        <v>5</v>
      </c>
      <c r="G41" s="55" t="s">
        <v>439</v>
      </c>
      <c r="H41" s="249">
        <f>6/H2</f>
        <v>0.88235294117647056</v>
      </c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</row>
    <row r="42" spans="1:22" ht="16.5" customHeight="1">
      <c r="A42" s="413"/>
      <c r="B42" s="243" t="s">
        <v>324</v>
      </c>
      <c r="C42" s="55" t="s">
        <v>322</v>
      </c>
      <c r="D42" s="251"/>
      <c r="E42" s="328"/>
      <c r="F42" s="243" t="s">
        <v>324</v>
      </c>
      <c r="G42" s="55" t="s">
        <v>322</v>
      </c>
      <c r="H42" s="274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</row>
    <row r="43" spans="1:22" ht="16.5" customHeight="1">
      <c r="A43" s="413"/>
      <c r="B43" s="36" t="s">
        <v>51</v>
      </c>
      <c r="C43" s="138"/>
      <c r="D43" s="253">
        <f>C43*D41</f>
        <v>0</v>
      </c>
      <c r="E43" s="328"/>
      <c r="F43" s="36" t="s">
        <v>51</v>
      </c>
      <c r="G43" s="138"/>
      <c r="H43" s="253">
        <f>G43*H41</f>
        <v>0</v>
      </c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</row>
    <row r="44" spans="1:22" ht="16.5" customHeight="1">
      <c r="A44" s="413"/>
      <c r="B44" s="36" t="s">
        <v>24</v>
      </c>
      <c r="C44" s="153"/>
      <c r="D44" s="253">
        <f>C44*D41</f>
        <v>0</v>
      </c>
      <c r="E44" s="328"/>
      <c r="F44" s="36" t="s">
        <v>50</v>
      </c>
      <c r="G44" s="153"/>
      <c r="H44" s="253">
        <f>G44*H41</f>
        <v>0</v>
      </c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</row>
    <row r="45" spans="1:22" ht="16.5" customHeight="1">
      <c r="A45" s="413"/>
      <c r="B45" s="36" t="s">
        <v>38</v>
      </c>
      <c r="C45" s="210"/>
      <c r="D45" s="253">
        <f>C45*D41</f>
        <v>0</v>
      </c>
      <c r="E45" s="328"/>
      <c r="F45" s="36" t="s">
        <v>52</v>
      </c>
      <c r="G45" s="210"/>
      <c r="H45" s="253">
        <f>G45*H41</f>
        <v>0</v>
      </c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</row>
    <row r="46" spans="1:22" ht="16.5" customHeight="1" thickBot="1">
      <c r="A46" s="414"/>
      <c r="B46" s="37" t="s">
        <v>37</v>
      </c>
      <c r="C46" s="38">
        <f>SUM(C43:C45)</f>
        <v>0</v>
      </c>
      <c r="D46" s="252">
        <f>SUM(D43:D45)</f>
        <v>0</v>
      </c>
      <c r="E46" s="330"/>
      <c r="F46" s="37"/>
      <c r="G46" s="107">
        <f>SUM(G43:G45)</f>
        <v>0</v>
      </c>
      <c r="H46" s="252">
        <f>SUM(H43:H45)</f>
        <v>0</v>
      </c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</row>
    <row r="47" spans="1:22" ht="16.5" customHeight="1" thickBot="1">
      <c r="A47" s="415" t="str">
        <f>A9</f>
        <v>Минимальный заказ 300 шт. в ассортименте, но не менее 5 шт одного цвета</v>
      </c>
      <c r="B47" s="334"/>
      <c r="C47" s="334"/>
      <c r="D47" s="334"/>
      <c r="E47" s="334"/>
      <c r="F47" s="334"/>
      <c r="G47" s="334"/>
      <c r="H47" s="334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</row>
    <row r="48" spans="1:22" ht="30" customHeight="1">
      <c r="A48" s="412"/>
      <c r="B48" s="16" t="s">
        <v>4</v>
      </c>
      <c r="C48" s="313" t="s">
        <v>304</v>
      </c>
      <c r="D48" s="18" t="s">
        <v>383</v>
      </c>
      <c r="E48" s="327"/>
      <c r="F48" s="16" t="s">
        <v>4</v>
      </c>
      <c r="G48" s="313" t="s">
        <v>305</v>
      </c>
      <c r="H48" s="18" t="s">
        <v>383</v>
      </c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</row>
    <row r="49" spans="1:22" ht="27" customHeight="1">
      <c r="A49" s="413"/>
      <c r="B49" s="20" t="s">
        <v>5</v>
      </c>
      <c r="C49" s="55" t="s">
        <v>440</v>
      </c>
      <c r="D49" s="249">
        <f>6/H2</f>
        <v>0.88235294117647056</v>
      </c>
      <c r="E49" s="328"/>
      <c r="F49" s="20" t="s">
        <v>5</v>
      </c>
      <c r="G49" s="55" t="s">
        <v>437</v>
      </c>
      <c r="H49" s="249">
        <f>7/H2</f>
        <v>1.0294117647058825</v>
      </c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</row>
    <row r="50" spans="1:22" ht="16.5" customHeight="1">
      <c r="A50" s="413"/>
      <c r="B50" s="243" t="s">
        <v>324</v>
      </c>
      <c r="C50" s="55" t="s">
        <v>322</v>
      </c>
      <c r="D50" s="251"/>
      <c r="E50" s="328"/>
      <c r="F50" s="243" t="s">
        <v>324</v>
      </c>
      <c r="G50" s="55" t="s">
        <v>322</v>
      </c>
      <c r="H50" s="274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</row>
    <row r="51" spans="1:22" ht="16.5" customHeight="1">
      <c r="A51" s="413"/>
      <c r="B51" s="36" t="s">
        <v>51</v>
      </c>
      <c r="C51" s="138"/>
      <c r="D51" s="253">
        <f>C51*D49</f>
        <v>0</v>
      </c>
      <c r="E51" s="328"/>
      <c r="F51" s="36" t="s">
        <v>51</v>
      </c>
      <c r="G51" s="138"/>
      <c r="H51" s="253">
        <f>G51*H49</f>
        <v>0</v>
      </c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</row>
    <row r="52" spans="1:22" ht="16.5" customHeight="1">
      <c r="A52" s="413"/>
      <c r="B52" s="36" t="s">
        <v>24</v>
      </c>
      <c r="C52" s="153"/>
      <c r="D52" s="253">
        <f>C52*D49</f>
        <v>0</v>
      </c>
      <c r="E52" s="328"/>
      <c r="F52" s="36" t="s">
        <v>50</v>
      </c>
      <c r="G52" s="153"/>
      <c r="H52" s="253">
        <f>G52*H49</f>
        <v>0</v>
      </c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</row>
    <row r="53" spans="1:22" ht="16.5" customHeight="1">
      <c r="A53" s="413"/>
      <c r="B53" s="36" t="s">
        <v>38</v>
      </c>
      <c r="C53" s="210"/>
      <c r="D53" s="253">
        <f>C53*D51</f>
        <v>0</v>
      </c>
      <c r="E53" s="328"/>
      <c r="F53" s="36"/>
      <c r="G53" s="153"/>
      <c r="H53" s="253">
        <f>G53*H49</f>
        <v>0</v>
      </c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</row>
    <row r="54" spans="1:22" ht="16.5" customHeight="1" thickBot="1">
      <c r="A54" s="414"/>
      <c r="B54" s="37" t="s">
        <v>37</v>
      </c>
      <c r="C54" s="38">
        <f>SUM(C51:C53)</f>
        <v>0</v>
      </c>
      <c r="D54" s="252">
        <f>SUM(D51:D53)</f>
        <v>0</v>
      </c>
      <c r="E54" s="330"/>
      <c r="F54" s="37"/>
      <c r="G54" s="107">
        <f>SUM(G51:G53)</f>
        <v>0</v>
      </c>
      <c r="H54" s="252">
        <f>SUM(H51:H53)</f>
        <v>0</v>
      </c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</row>
    <row r="55" spans="1:22" ht="16.5" customHeight="1" thickBot="1">
      <c r="A55" s="415" t="str">
        <f>A9</f>
        <v>Минимальный заказ 300 шт. в ассортименте, но не менее 5 шт одного цвета</v>
      </c>
      <c r="B55" s="334"/>
      <c r="C55" s="334"/>
      <c r="D55" s="334"/>
      <c r="E55" s="334"/>
      <c r="F55" s="334"/>
      <c r="G55" s="334"/>
      <c r="H55" s="334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</row>
    <row r="56" spans="1:22" ht="27" customHeight="1">
      <c r="A56" s="412"/>
      <c r="B56" s="16" t="s">
        <v>4</v>
      </c>
      <c r="C56" s="313" t="s">
        <v>306</v>
      </c>
      <c r="D56" s="18" t="s">
        <v>383</v>
      </c>
      <c r="E56" s="327"/>
      <c r="F56" s="16" t="s">
        <v>4</v>
      </c>
      <c r="G56" s="314" t="s">
        <v>442</v>
      </c>
      <c r="H56" s="18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</row>
    <row r="57" spans="1:22" ht="49" customHeight="1">
      <c r="A57" s="413"/>
      <c r="B57" s="20" t="s">
        <v>5</v>
      </c>
      <c r="C57" s="55" t="s">
        <v>441</v>
      </c>
      <c r="D57" s="249">
        <f>7/H2</f>
        <v>1.0294117647058825</v>
      </c>
      <c r="E57" s="328"/>
      <c r="F57" s="20" t="s">
        <v>5</v>
      </c>
      <c r="G57" s="55" t="s">
        <v>430</v>
      </c>
      <c r="H57" s="249">
        <f>24/H2</f>
        <v>3.5294117647058822</v>
      </c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</row>
    <row r="58" spans="1:22" ht="16.5" customHeight="1">
      <c r="A58" s="413"/>
      <c r="B58" s="243" t="s">
        <v>324</v>
      </c>
      <c r="C58" s="55" t="s">
        <v>322</v>
      </c>
      <c r="D58" s="251"/>
      <c r="E58" s="328"/>
      <c r="F58" s="243" t="s">
        <v>324</v>
      </c>
      <c r="G58" s="55" t="s">
        <v>322</v>
      </c>
      <c r="H58" s="274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</row>
    <row r="59" spans="1:22" ht="16.5" customHeight="1">
      <c r="A59" s="413"/>
      <c r="B59" s="36" t="s">
        <v>51</v>
      </c>
      <c r="C59" s="138"/>
      <c r="D59" s="253">
        <f>C59*D57</f>
        <v>0</v>
      </c>
      <c r="E59" s="328"/>
      <c r="F59" s="36" t="s">
        <v>51</v>
      </c>
      <c r="G59" s="138"/>
      <c r="H59" s="253">
        <f>G59*H57</f>
        <v>0</v>
      </c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</row>
    <row r="60" spans="1:22" ht="16.5" customHeight="1">
      <c r="A60" s="413"/>
      <c r="B60" s="36" t="s">
        <v>24</v>
      </c>
      <c r="C60" s="153"/>
      <c r="D60" s="253">
        <f>C60*D57</f>
        <v>0</v>
      </c>
      <c r="E60" s="328"/>
      <c r="F60" s="36"/>
      <c r="G60" s="153"/>
      <c r="H60" s="25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</row>
    <row r="61" spans="1:22" ht="16.5" customHeight="1">
      <c r="A61" s="413"/>
      <c r="B61" s="36"/>
      <c r="C61" s="210"/>
      <c r="D61" s="253">
        <f>C61*D57</f>
        <v>0</v>
      </c>
      <c r="E61" s="328"/>
      <c r="F61" s="36"/>
      <c r="G61" s="153"/>
      <c r="H61" s="25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"/>
      <c r="V61" s="3"/>
    </row>
    <row r="62" spans="1:22" ht="16.5" customHeight="1" thickBot="1">
      <c r="A62" s="414"/>
      <c r="B62" s="37" t="s">
        <v>37</v>
      </c>
      <c r="C62" s="38">
        <f>SUM(C59:C61)</f>
        <v>0</v>
      </c>
      <c r="D62" s="252">
        <f>SUM(D59:D61)</f>
        <v>0</v>
      </c>
      <c r="E62" s="330"/>
      <c r="F62" s="315"/>
      <c r="G62" s="107">
        <f>SUM(G59:G61)</f>
        <v>0</v>
      </c>
      <c r="H62" s="252">
        <f>SUM(H59:H61)</f>
        <v>0</v>
      </c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"/>
      <c r="V62" s="3"/>
    </row>
    <row r="63" spans="1:22" ht="16.5" customHeight="1" thickBot="1">
      <c r="A63" s="415" t="str">
        <f>A9</f>
        <v>Минимальный заказ 300 шт. в ассортименте, но не менее 5 шт одного цвета</v>
      </c>
      <c r="B63" s="334"/>
      <c r="C63" s="334"/>
      <c r="D63" s="334"/>
      <c r="E63" s="334"/>
      <c r="F63" s="334"/>
      <c r="G63" s="334"/>
      <c r="H63" s="334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"/>
      <c r="V63" s="3"/>
    </row>
    <row r="64" spans="1:22" ht="28" customHeight="1">
      <c r="A64" s="412"/>
      <c r="B64" s="16" t="s">
        <v>4</v>
      </c>
      <c r="C64" s="313" t="s">
        <v>615</v>
      </c>
      <c r="D64" s="18" t="s">
        <v>383</v>
      </c>
      <c r="E64" s="327"/>
      <c r="F64" s="16" t="s">
        <v>4</v>
      </c>
      <c r="G64" s="314" t="s">
        <v>616</v>
      </c>
      <c r="H64" s="18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</row>
    <row r="65" spans="1:22" ht="46" customHeight="1">
      <c r="A65" s="413"/>
      <c r="B65" s="20" t="s">
        <v>5</v>
      </c>
      <c r="C65" s="55" t="s">
        <v>617</v>
      </c>
      <c r="D65" s="249">
        <f>8.4/H2</f>
        <v>1.2352941176470589</v>
      </c>
      <c r="E65" s="328"/>
      <c r="F65" s="20" t="s">
        <v>5</v>
      </c>
      <c r="G65" s="55" t="s">
        <v>618</v>
      </c>
      <c r="H65" s="249">
        <f>12/H2</f>
        <v>1.7647058823529411</v>
      </c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"/>
      <c r="V65" s="3"/>
    </row>
    <row r="66" spans="1:22" ht="16.5" customHeight="1">
      <c r="A66" s="413"/>
      <c r="B66" s="243" t="s">
        <v>324</v>
      </c>
      <c r="C66" s="55" t="s">
        <v>322</v>
      </c>
      <c r="D66" s="251"/>
      <c r="E66" s="328"/>
      <c r="F66" s="243" t="s">
        <v>324</v>
      </c>
      <c r="G66" s="55" t="s">
        <v>322</v>
      </c>
      <c r="H66" s="274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</row>
    <row r="67" spans="1:22" ht="16.5" customHeight="1">
      <c r="A67" s="413"/>
      <c r="B67" s="36" t="s">
        <v>51</v>
      </c>
      <c r="C67" s="138"/>
      <c r="D67" s="253">
        <f>C67*D65</f>
        <v>0</v>
      </c>
      <c r="E67" s="328"/>
      <c r="F67" s="36" t="s">
        <v>51</v>
      </c>
      <c r="G67" s="138"/>
      <c r="H67" s="253">
        <f>G67*H65</f>
        <v>0</v>
      </c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</row>
    <row r="68" spans="1:22" ht="16.5" customHeight="1">
      <c r="A68" s="413"/>
      <c r="B68" s="36" t="s">
        <v>24</v>
      </c>
      <c r="C68" s="153"/>
      <c r="D68" s="253">
        <f>C68*D65</f>
        <v>0</v>
      </c>
      <c r="E68" s="328"/>
      <c r="F68" s="36" t="s">
        <v>24</v>
      </c>
      <c r="G68" s="153"/>
      <c r="H68" s="253">
        <f>G68*H65</f>
        <v>0</v>
      </c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"/>
      <c r="V68" s="3"/>
    </row>
    <row r="69" spans="1:22" ht="16.5" customHeight="1" thickBot="1">
      <c r="A69" s="414"/>
      <c r="B69" s="37" t="s">
        <v>37</v>
      </c>
      <c r="C69" s="38">
        <f>SUM(C67:C68)</f>
        <v>0</v>
      </c>
      <c r="D69" s="252">
        <f>SUM(D67:D68)</f>
        <v>0</v>
      </c>
      <c r="E69" s="330"/>
      <c r="F69" s="37" t="s">
        <v>37</v>
      </c>
      <c r="G69" s="107">
        <f>SUM(G67:G68)</f>
        <v>0</v>
      </c>
      <c r="H69" s="252">
        <f>SUM(H67:H68)</f>
        <v>0</v>
      </c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"/>
      <c r="V69" s="3"/>
    </row>
    <row r="70" spans="1:22" ht="18">
      <c r="A70" s="65" t="s">
        <v>92</v>
      </c>
      <c r="C70" s="66">
        <f>C8+G8+C15+G15+C22+G22+C30+G30+C38+G38+C46+G46+C54+G54+C62+G62+C69+G69</f>
        <v>0</v>
      </c>
      <c r="D70" s="45"/>
      <c r="E70" s="43"/>
      <c r="F70" s="43"/>
      <c r="G70" s="43"/>
      <c r="H70" s="45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"/>
      <c r="V70" s="3"/>
    </row>
    <row r="71" spans="1:22" ht="18">
      <c r="A71" s="65" t="s">
        <v>93</v>
      </c>
      <c r="C71" s="67">
        <f>D8+H8+D15+H15+D22+H22+D30+H30+D38+H38+D46+H46+D54+H54+D62+H62+D69+H69</f>
        <v>0</v>
      </c>
      <c r="D71" s="46"/>
      <c r="E71" s="43"/>
      <c r="F71" s="43"/>
      <c r="G71" s="43"/>
      <c r="H71" s="46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</row>
    <row r="72" spans="1:22">
      <c r="A72" s="11"/>
      <c r="B72" s="43"/>
      <c r="C72" s="58"/>
      <c r="D72" s="42"/>
      <c r="E72" s="43"/>
      <c r="F72" s="43"/>
      <c r="G72" s="43"/>
      <c r="H72" s="42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</row>
    <row r="73" spans="1:22">
      <c r="A73" s="11"/>
      <c r="B73" s="43"/>
      <c r="C73" s="58"/>
      <c r="D73" s="47"/>
      <c r="E73" s="43"/>
      <c r="F73" s="43"/>
      <c r="G73" s="43"/>
      <c r="H73" s="47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</row>
    <row r="74" spans="1:22">
      <c r="A74" s="11"/>
      <c r="B74" s="43"/>
      <c r="C74" s="58"/>
      <c r="D74" s="46"/>
      <c r="E74" s="43"/>
      <c r="F74" s="43"/>
      <c r="G74" s="43"/>
      <c r="H74" s="46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</row>
    <row r="75" spans="1:22">
      <c r="A75" s="11"/>
      <c r="B75" s="43"/>
      <c r="C75" s="58"/>
      <c r="D75" s="45"/>
      <c r="E75" s="43"/>
      <c r="F75" s="43"/>
      <c r="G75" s="43"/>
      <c r="H75" s="45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"/>
      <c r="V75" s="3"/>
    </row>
    <row r="76" spans="1:22">
      <c r="A76" s="11"/>
      <c r="B76" s="43"/>
      <c r="C76" s="58"/>
      <c r="D76" s="42"/>
      <c r="E76" s="43"/>
      <c r="F76" s="43"/>
      <c r="G76" s="43"/>
      <c r="H76" s="42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"/>
      <c r="V76" s="3"/>
    </row>
    <row r="77" spans="1:22">
      <c r="A77" s="11"/>
      <c r="B77" s="43"/>
      <c r="C77" s="58"/>
      <c r="D77" s="44"/>
      <c r="E77" s="43"/>
      <c r="F77" s="43"/>
      <c r="G77" s="43"/>
      <c r="H77" s="44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"/>
      <c r="V77" s="3"/>
    </row>
    <row r="78" spans="1:22">
      <c r="A78" s="11"/>
      <c r="B78" s="43"/>
      <c r="C78" s="58"/>
      <c r="D78" s="45"/>
      <c r="E78" s="43"/>
      <c r="F78" s="43"/>
      <c r="G78" s="43"/>
      <c r="H78" s="45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"/>
      <c r="V78" s="3"/>
    </row>
    <row r="79" spans="1:22">
      <c r="A79" s="11"/>
      <c r="B79" s="43"/>
      <c r="C79" s="58"/>
      <c r="D79" s="46"/>
      <c r="E79" s="43"/>
      <c r="F79" s="43"/>
      <c r="G79" s="43"/>
      <c r="H79" s="46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</row>
    <row r="80" spans="1:22">
      <c r="A80" s="11"/>
      <c r="B80" s="43"/>
      <c r="C80" s="58"/>
      <c r="D80" s="42"/>
      <c r="E80" s="43"/>
      <c r="F80" s="43"/>
      <c r="G80" s="43"/>
      <c r="H80" s="42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"/>
      <c r="V80" s="3"/>
    </row>
    <row r="81" spans="1:22">
      <c r="A81" s="12"/>
      <c r="B81" s="28"/>
      <c r="C81" s="59"/>
      <c r="D81" s="48"/>
      <c r="E81" s="28"/>
      <c r="F81" s="28"/>
      <c r="G81" s="28"/>
      <c r="H81" s="48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"/>
      <c r="V81" s="3"/>
    </row>
    <row r="82" spans="1:22">
      <c r="A82" s="12"/>
      <c r="B82" s="28"/>
      <c r="C82" s="59"/>
      <c r="D82" s="49"/>
      <c r="E82" s="28"/>
      <c r="F82" s="28"/>
      <c r="G82" s="28"/>
      <c r="H82" s="49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"/>
      <c r="V82" s="3"/>
    </row>
    <row r="83" spans="1:22">
      <c r="A83" s="12"/>
      <c r="B83" s="28"/>
      <c r="C83" s="59"/>
      <c r="D83" s="50"/>
      <c r="E83" s="28"/>
      <c r="F83" s="28"/>
      <c r="G83" s="28"/>
      <c r="H83" s="50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"/>
      <c r="V83" s="3"/>
    </row>
    <row r="84" spans="1:22">
      <c r="A84" s="12"/>
      <c r="B84" s="28"/>
      <c r="C84" s="59"/>
      <c r="D84" s="51"/>
      <c r="E84" s="28"/>
      <c r="F84" s="28"/>
      <c r="G84" s="28"/>
      <c r="H84" s="51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"/>
      <c r="V84" s="3"/>
    </row>
    <row r="85" spans="1:22">
      <c r="A85" s="12"/>
      <c r="B85" s="28"/>
      <c r="C85" s="59"/>
      <c r="D85" s="52"/>
      <c r="E85" s="28"/>
      <c r="F85" s="28"/>
      <c r="G85" s="28"/>
      <c r="H85" s="52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"/>
      <c r="V85" s="3"/>
    </row>
    <row r="86" spans="1:22">
      <c r="A86" s="12"/>
      <c r="B86" s="28"/>
      <c r="C86" s="59"/>
      <c r="D86" s="52"/>
      <c r="E86" s="28"/>
      <c r="F86" s="28"/>
      <c r="G86" s="28"/>
      <c r="H86" s="52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"/>
      <c r="V86" s="3"/>
    </row>
    <row r="87" spans="1:22">
      <c r="A87" s="12"/>
      <c r="B87" s="28"/>
      <c r="C87" s="59"/>
      <c r="D87" s="52"/>
      <c r="E87" s="28"/>
      <c r="F87" s="28"/>
      <c r="G87" s="28"/>
      <c r="H87" s="52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</row>
    <row r="88" spans="1:22">
      <c r="A88" s="12"/>
      <c r="B88" s="28"/>
      <c r="C88" s="59"/>
      <c r="D88" s="52"/>
      <c r="E88" s="28"/>
      <c r="F88" s="28"/>
      <c r="G88" s="28"/>
      <c r="H88" s="52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"/>
      <c r="V88" s="3"/>
    </row>
    <row r="89" spans="1:22">
      <c r="A89" s="12"/>
      <c r="B89" s="28"/>
      <c r="C89" s="59"/>
      <c r="D89" s="52"/>
      <c r="E89" s="28"/>
      <c r="F89" s="28"/>
      <c r="G89" s="28"/>
      <c r="H89" s="52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"/>
      <c r="V89" s="3"/>
    </row>
    <row r="90" spans="1:22">
      <c r="A90" s="12"/>
      <c r="B90" s="28"/>
      <c r="C90" s="59"/>
      <c r="D90" s="52"/>
      <c r="E90" s="28"/>
      <c r="F90" s="28"/>
      <c r="G90" s="28"/>
      <c r="H90" s="52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"/>
      <c r="V90" s="3"/>
    </row>
    <row r="91" spans="1:22">
      <c r="A91" s="12"/>
      <c r="B91" s="28"/>
      <c r="C91" s="59"/>
      <c r="D91" s="52"/>
      <c r="E91" s="28"/>
      <c r="F91" s="28"/>
      <c r="G91" s="28"/>
      <c r="H91" s="52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"/>
      <c r="V91" s="3"/>
    </row>
    <row r="92" spans="1:22">
      <c r="A92" s="12"/>
      <c r="B92" s="28"/>
      <c r="C92" s="59"/>
      <c r="D92" s="52"/>
      <c r="E92" s="28"/>
      <c r="F92" s="28"/>
      <c r="G92" s="28"/>
      <c r="H92" s="52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"/>
      <c r="V92" s="3"/>
    </row>
    <row r="93" spans="1:22">
      <c r="A93" s="12"/>
      <c r="B93" s="28"/>
      <c r="C93" s="59"/>
      <c r="D93" s="52"/>
      <c r="E93" s="28"/>
      <c r="F93" s="28"/>
      <c r="G93" s="28"/>
      <c r="H93" s="52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"/>
      <c r="V93" s="3"/>
    </row>
    <row r="94" spans="1:22">
      <c r="A94" s="12"/>
      <c r="B94" s="28"/>
      <c r="C94" s="59"/>
      <c r="D94" s="52"/>
      <c r="E94" s="28"/>
      <c r="F94" s="28"/>
      <c r="G94" s="28"/>
      <c r="H94" s="52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"/>
      <c r="V94" s="3"/>
    </row>
    <row r="95" spans="1:22">
      <c r="A95" s="12"/>
      <c r="B95" s="28"/>
      <c r="C95" s="59"/>
      <c r="D95" s="53"/>
      <c r="E95" s="28"/>
      <c r="F95" s="28"/>
      <c r="G95" s="28"/>
      <c r="H95" s="5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"/>
      <c r="V95" s="3"/>
    </row>
    <row r="96" spans="1:22">
      <c r="A96" s="12"/>
      <c r="B96" s="28"/>
      <c r="C96" s="59"/>
      <c r="D96" s="53"/>
      <c r="E96" s="28"/>
      <c r="F96" s="28"/>
      <c r="G96" s="28"/>
      <c r="H96" s="5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"/>
      <c r="V96" s="3"/>
    </row>
    <row r="97" spans="1:22">
      <c r="A97" s="12"/>
      <c r="B97" s="12"/>
      <c r="C97" s="60"/>
      <c r="D97" s="13"/>
      <c r="E97" s="12"/>
      <c r="F97" s="12"/>
      <c r="G97" s="12"/>
      <c r="H97" s="1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"/>
      <c r="V97" s="3"/>
    </row>
    <row r="98" spans="1:22">
      <c r="A98" s="12"/>
      <c r="B98" s="12"/>
      <c r="C98" s="60"/>
      <c r="D98" s="13"/>
      <c r="E98" s="12"/>
      <c r="F98" s="12"/>
      <c r="G98" s="12"/>
      <c r="H98" s="1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"/>
      <c r="V98" s="3"/>
    </row>
    <row r="99" spans="1:22">
      <c r="A99" s="12"/>
      <c r="B99" s="12"/>
      <c r="C99" s="60"/>
      <c r="D99" s="13"/>
      <c r="E99" s="12"/>
      <c r="F99" s="12"/>
      <c r="G99" s="12"/>
      <c r="H99" s="1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"/>
      <c r="V99" s="3"/>
    </row>
    <row r="100" spans="1:22">
      <c r="A100" s="12"/>
      <c r="B100" s="12"/>
      <c r="C100" s="60"/>
      <c r="D100" s="13"/>
      <c r="E100" s="12"/>
      <c r="F100" s="12"/>
      <c r="G100" s="12"/>
      <c r="H100" s="1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"/>
      <c r="V100" s="3"/>
    </row>
    <row r="101" spans="1:22">
      <c r="A101" s="12"/>
      <c r="B101" s="12"/>
      <c r="C101" s="60"/>
      <c r="D101" s="13"/>
      <c r="E101" s="12"/>
      <c r="F101" s="12"/>
      <c r="G101" s="12"/>
      <c r="H101" s="1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"/>
      <c r="V101" s="3"/>
    </row>
    <row r="102" spans="1:22">
      <c r="A102" s="12"/>
      <c r="B102" s="12"/>
      <c r="C102" s="60"/>
      <c r="D102" s="13"/>
      <c r="E102" s="12"/>
      <c r="F102" s="12"/>
      <c r="G102" s="12"/>
      <c r="H102" s="1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"/>
      <c r="V102" s="3"/>
    </row>
    <row r="103" spans="1:22">
      <c r="A103" s="12"/>
      <c r="B103" s="12"/>
      <c r="C103" s="60"/>
      <c r="D103" s="13"/>
      <c r="E103" s="12"/>
      <c r="F103" s="12"/>
      <c r="G103" s="12"/>
      <c r="H103" s="1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"/>
      <c r="V103" s="3"/>
    </row>
    <row r="104" spans="1:22">
      <c r="A104" s="12"/>
      <c r="B104" s="12"/>
      <c r="C104" s="60"/>
      <c r="D104" s="13"/>
      <c r="E104" s="12"/>
      <c r="F104" s="12"/>
      <c r="G104" s="12"/>
      <c r="H104" s="1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"/>
      <c r="V104" s="3"/>
    </row>
    <row r="105" spans="1:22">
      <c r="A105" s="12"/>
      <c r="B105" s="12"/>
      <c r="C105" s="60"/>
      <c r="D105" s="13"/>
      <c r="E105" s="12"/>
      <c r="F105" s="12"/>
      <c r="G105" s="12"/>
      <c r="H105" s="1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"/>
      <c r="V105" s="3"/>
    </row>
    <row r="106" spans="1:22">
      <c r="A106" s="12"/>
      <c r="B106" s="12"/>
      <c r="C106" s="60"/>
      <c r="D106" s="13"/>
      <c r="E106" s="12"/>
      <c r="F106" s="12"/>
      <c r="G106" s="12"/>
      <c r="H106" s="1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"/>
      <c r="V106" s="3"/>
    </row>
    <row r="107" spans="1:22">
      <c r="A107" s="12"/>
      <c r="B107" s="12"/>
      <c r="C107" s="60"/>
      <c r="D107" s="13"/>
      <c r="E107" s="12"/>
      <c r="F107" s="12"/>
      <c r="G107" s="12"/>
      <c r="H107" s="1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"/>
      <c r="V107" s="3"/>
    </row>
    <row r="108" spans="1:22">
      <c r="A108" s="12"/>
      <c r="B108" s="12"/>
      <c r="C108" s="60"/>
      <c r="D108" s="13"/>
      <c r="E108" s="12"/>
      <c r="F108" s="12"/>
      <c r="G108" s="12"/>
      <c r="H108" s="1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"/>
      <c r="V108" s="3"/>
    </row>
    <row r="109" spans="1:22">
      <c r="A109" s="12"/>
      <c r="B109" s="12"/>
      <c r="C109" s="60"/>
      <c r="D109" s="13"/>
      <c r="E109" s="12"/>
      <c r="F109" s="12"/>
      <c r="G109" s="12"/>
      <c r="H109" s="1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"/>
      <c r="V109" s="3"/>
    </row>
    <row r="110" spans="1:22">
      <c r="A110" s="12"/>
      <c r="B110" s="12"/>
      <c r="C110" s="60"/>
      <c r="D110" s="13"/>
      <c r="E110" s="12"/>
      <c r="F110" s="12"/>
      <c r="G110" s="12"/>
      <c r="H110" s="1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"/>
      <c r="V110" s="3"/>
    </row>
    <row r="111" spans="1:22">
      <c r="A111" s="12"/>
      <c r="B111" s="12"/>
      <c r="C111" s="60"/>
      <c r="D111" s="13"/>
      <c r="E111" s="12"/>
      <c r="F111" s="12"/>
      <c r="G111" s="12"/>
      <c r="H111" s="1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"/>
      <c r="V111" s="3"/>
    </row>
    <row r="112" spans="1:22">
      <c r="A112" s="12"/>
      <c r="B112" s="12"/>
      <c r="C112" s="60"/>
      <c r="D112" s="13"/>
      <c r="E112" s="12"/>
      <c r="F112" s="12"/>
      <c r="G112" s="12"/>
      <c r="H112" s="1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"/>
      <c r="V112" s="3"/>
    </row>
    <row r="113" spans="1:22">
      <c r="A113" s="12"/>
      <c r="B113" s="12"/>
      <c r="C113" s="60"/>
      <c r="D113" s="13"/>
      <c r="E113" s="12"/>
      <c r="F113" s="12"/>
      <c r="G113" s="12"/>
      <c r="H113" s="1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"/>
      <c r="V113" s="3"/>
    </row>
    <row r="114" spans="1:22">
      <c r="A114" s="12"/>
      <c r="B114" s="12"/>
      <c r="C114" s="60"/>
      <c r="D114" s="13"/>
      <c r="E114" s="12"/>
      <c r="F114" s="12"/>
      <c r="G114" s="12"/>
      <c r="H114" s="1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"/>
      <c r="V114" s="3"/>
    </row>
    <row r="115" spans="1:22">
      <c r="A115" s="12"/>
      <c r="B115" s="12"/>
      <c r="C115" s="60"/>
      <c r="D115" s="13"/>
      <c r="E115" s="12"/>
      <c r="F115" s="12"/>
      <c r="G115" s="12"/>
      <c r="H115" s="1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"/>
      <c r="V115" s="3"/>
    </row>
    <row r="116" spans="1:22">
      <c r="A116" s="12"/>
      <c r="B116" s="12"/>
      <c r="C116" s="60"/>
      <c r="D116" s="13"/>
      <c r="E116" s="12"/>
      <c r="F116" s="12"/>
      <c r="G116" s="12"/>
      <c r="H116" s="1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"/>
      <c r="V116" s="3"/>
    </row>
    <row r="117" spans="1:22">
      <c r="A117" s="12"/>
      <c r="B117" s="12"/>
      <c r="C117" s="60"/>
      <c r="D117" s="13"/>
      <c r="E117" s="12"/>
      <c r="F117" s="12"/>
      <c r="G117" s="12"/>
      <c r="H117" s="1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</row>
    <row r="118" spans="1:22">
      <c r="A118" s="12"/>
      <c r="B118" s="12"/>
      <c r="C118" s="60"/>
      <c r="D118" s="13"/>
      <c r="E118" s="12"/>
      <c r="F118" s="12"/>
      <c r="G118" s="12"/>
      <c r="H118" s="1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</row>
    <row r="119" spans="1:22">
      <c r="A119" s="12"/>
      <c r="B119" s="12"/>
      <c r="C119" s="60"/>
      <c r="D119" s="13"/>
      <c r="E119" s="12"/>
      <c r="F119" s="12"/>
      <c r="G119" s="12"/>
      <c r="H119" s="1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</row>
    <row r="120" spans="1:22">
      <c r="A120" s="12"/>
      <c r="B120" s="12"/>
      <c r="C120" s="60"/>
      <c r="D120" s="13"/>
      <c r="E120" s="12"/>
      <c r="F120" s="12"/>
      <c r="G120" s="12"/>
      <c r="H120" s="1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</row>
    <row r="121" spans="1:22">
      <c r="A121" s="12"/>
      <c r="B121" s="12"/>
      <c r="C121" s="60"/>
      <c r="D121" s="13"/>
      <c r="E121" s="12"/>
      <c r="F121" s="12"/>
      <c r="G121" s="12"/>
      <c r="H121" s="1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</row>
    <row r="122" spans="1:22">
      <c r="A122" s="12"/>
      <c r="B122" s="12"/>
      <c r="C122" s="60"/>
      <c r="D122" s="13"/>
      <c r="E122" s="12"/>
      <c r="F122" s="12"/>
      <c r="G122" s="12"/>
      <c r="H122" s="1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</row>
    <row r="123" spans="1:22">
      <c r="A123" s="12"/>
      <c r="B123" s="12"/>
      <c r="C123" s="60"/>
      <c r="D123" s="13"/>
      <c r="E123" s="12"/>
      <c r="F123" s="12"/>
      <c r="G123" s="12"/>
      <c r="H123" s="1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</row>
    <row r="124" spans="1:22">
      <c r="A124" s="12"/>
      <c r="B124" s="12"/>
      <c r="C124" s="60"/>
      <c r="D124" s="13"/>
      <c r="E124" s="12"/>
      <c r="F124" s="12"/>
      <c r="G124" s="12"/>
      <c r="H124" s="1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</row>
    <row r="125" spans="1:22">
      <c r="A125" s="12"/>
      <c r="B125" s="12"/>
      <c r="C125" s="60"/>
      <c r="D125" s="13"/>
      <c r="E125" s="12"/>
      <c r="F125" s="12"/>
      <c r="G125" s="12"/>
      <c r="H125" s="1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</row>
    <row r="126" spans="1:22">
      <c r="A126" s="12"/>
      <c r="B126" s="12"/>
      <c r="C126" s="60"/>
      <c r="D126" s="13"/>
      <c r="E126" s="12"/>
      <c r="F126" s="12"/>
      <c r="G126" s="12"/>
      <c r="H126" s="1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</row>
    <row r="127" spans="1:22">
      <c r="A127" s="12"/>
      <c r="B127" s="12"/>
      <c r="C127" s="60"/>
      <c r="D127" s="13"/>
      <c r="E127" s="12"/>
      <c r="F127" s="12"/>
      <c r="G127" s="12"/>
      <c r="H127" s="1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</row>
    <row r="128" spans="1:22">
      <c r="A128" s="12"/>
      <c r="B128" s="12"/>
      <c r="C128" s="60"/>
      <c r="D128" s="13"/>
      <c r="E128" s="12"/>
      <c r="F128" s="12"/>
      <c r="G128" s="12"/>
      <c r="H128" s="1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</row>
    <row r="129" spans="1:22">
      <c r="A129" s="12"/>
      <c r="B129" s="12"/>
      <c r="C129" s="60"/>
      <c r="D129" s="13"/>
      <c r="E129" s="12"/>
      <c r="F129" s="12"/>
      <c r="G129" s="12"/>
      <c r="H129" s="1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</row>
    <row r="130" spans="1:22">
      <c r="A130" s="12"/>
      <c r="B130" s="12"/>
      <c r="C130" s="60"/>
      <c r="D130" s="13"/>
      <c r="E130" s="12"/>
      <c r="F130" s="12"/>
      <c r="G130" s="12"/>
      <c r="H130" s="1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</row>
    <row r="131" spans="1:22">
      <c r="A131" s="12"/>
      <c r="B131" s="12"/>
      <c r="C131" s="60"/>
      <c r="D131" s="13"/>
      <c r="E131" s="12"/>
      <c r="F131" s="12"/>
      <c r="G131" s="12"/>
      <c r="H131" s="1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</row>
    <row r="132" spans="1:22">
      <c r="A132" s="12"/>
      <c r="B132" s="12"/>
      <c r="C132" s="60"/>
      <c r="D132" s="13"/>
      <c r="E132" s="12"/>
      <c r="F132" s="12"/>
      <c r="G132" s="12"/>
      <c r="H132" s="1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</row>
    <row r="133" spans="1:22">
      <c r="A133" s="12"/>
      <c r="B133" s="12"/>
      <c r="C133" s="60"/>
      <c r="D133" s="13"/>
      <c r="E133" s="12"/>
      <c r="F133" s="12"/>
      <c r="G133" s="12"/>
      <c r="H133" s="1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"/>
      <c r="V133" s="3"/>
    </row>
    <row r="134" spans="1:22">
      <c r="A134" s="12"/>
      <c r="B134" s="12"/>
      <c r="C134" s="60"/>
      <c r="D134" s="13"/>
      <c r="E134" s="12"/>
      <c r="F134" s="12"/>
      <c r="G134" s="12"/>
      <c r="H134" s="1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</row>
    <row r="135" spans="1:22">
      <c r="A135" s="12"/>
      <c r="B135" s="12"/>
      <c r="C135" s="60"/>
      <c r="D135" s="13"/>
      <c r="E135" s="12"/>
      <c r="F135" s="12"/>
      <c r="G135" s="12"/>
      <c r="H135" s="1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</row>
    <row r="136" spans="1:22">
      <c r="A136" s="12"/>
      <c r="B136" s="12"/>
      <c r="C136" s="60"/>
      <c r="D136" s="13"/>
      <c r="E136" s="12"/>
      <c r="F136" s="12"/>
      <c r="G136" s="12"/>
      <c r="H136" s="1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</row>
    <row r="137" spans="1:22">
      <c r="A137" s="12"/>
      <c r="B137" s="12"/>
      <c r="C137" s="60"/>
      <c r="D137" s="13"/>
      <c r="E137" s="12"/>
      <c r="F137" s="12"/>
      <c r="G137" s="12"/>
      <c r="H137" s="1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</row>
    <row r="138" spans="1:22">
      <c r="A138" s="12"/>
      <c r="B138" s="12"/>
      <c r="C138" s="60"/>
      <c r="D138" s="13"/>
      <c r="E138" s="12"/>
      <c r="F138" s="12"/>
      <c r="G138" s="12"/>
      <c r="H138" s="1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</row>
    <row r="139" spans="1:22">
      <c r="A139" s="12"/>
      <c r="B139" s="12"/>
      <c r="C139" s="60"/>
      <c r="D139" s="13"/>
      <c r="E139" s="12"/>
      <c r="F139" s="12"/>
      <c r="G139" s="12"/>
      <c r="H139" s="1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</row>
    <row r="140" spans="1:22">
      <c r="A140" s="12"/>
      <c r="B140" s="12"/>
      <c r="C140" s="60"/>
      <c r="D140" s="13"/>
      <c r="E140" s="12"/>
      <c r="F140" s="12"/>
      <c r="G140" s="12"/>
      <c r="H140" s="1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</row>
    <row r="141" spans="1:22">
      <c r="A141" s="12"/>
      <c r="B141" s="12"/>
      <c r="C141" s="60"/>
      <c r="D141" s="13"/>
      <c r="E141" s="12"/>
      <c r="F141" s="12"/>
      <c r="G141" s="12"/>
      <c r="H141" s="1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</row>
    <row r="142" spans="1:22">
      <c r="A142" s="12"/>
      <c r="B142" s="12"/>
      <c r="C142" s="60"/>
      <c r="D142" s="13"/>
      <c r="E142" s="12"/>
      <c r="F142" s="12"/>
      <c r="G142" s="12"/>
      <c r="H142" s="1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</row>
    <row r="143" spans="1:22">
      <c r="A143" s="12"/>
      <c r="B143" s="12"/>
      <c r="C143" s="60"/>
      <c r="D143" s="13"/>
      <c r="E143" s="12"/>
      <c r="F143" s="12"/>
      <c r="G143" s="12"/>
      <c r="H143" s="1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</row>
    <row r="144" spans="1:22">
      <c r="A144" s="12"/>
      <c r="B144" s="12"/>
      <c r="C144" s="60"/>
      <c r="D144" s="13"/>
      <c r="E144" s="12"/>
      <c r="F144" s="12"/>
      <c r="G144" s="12"/>
      <c r="H144" s="1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</row>
    <row r="145" spans="1:22">
      <c r="A145" s="12"/>
      <c r="B145" s="12"/>
      <c r="C145" s="60"/>
      <c r="D145" s="13"/>
      <c r="E145" s="12"/>
      <c r="F145" s="12"/>
      <c r="G145" s="12"/>
      <c r="H145" s="1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</row>
    <row r="146" spans="1:22">
      <c r="A146" s="12"/>
      <c r="B146" s="12"/>
      <c r="C146" s="60"/>
      <c r="D146" s="13"/>
      <c r="E146" s="12"/>
      <c r="F146" s="12"/>
      <c r="G146" s="12"/>
      <c r="H146" s="1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</row>
    <row r="147" spans="1:22">
      <c r="A147" s="12"/>
      <c r="B147" s="12"/>
      <c r="C147" s="60"/>
      <c r="D147" s="13"/>
      <c r="E147" s="12"/>
      <c r="F147" s="12"/>
      <c r="G147" s="12"/>
      <c r="H147" s="1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</row>
    <row r="148" spans="1:22">
      <c r="A148" s="12"/>
      <c r="B148" s="12"/>
      <c r="C148" s="60"/>
      <c r="D148" s="13"/>
      <c r="E148" s="12"/>
      <c r="F148" s="12"/>
      <c r="G148" s="12"/>
      <c r="H148" s="1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</row>
    <row r="149" spans="1:22">
      <c r="A149" s="12"/>
      <c r="B149" s="12"/>
      <c r="C149" s="60"/>
      <c r="D149" s="13"/>
      <c r="E149" s="12"/>
      <c r="F149" s="12"/>
      <c r="G149" s="12"/>
      <c r="H149" s="1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</row>
    <row r="150" spans="1:22">
      <c r="A150" s="12"/>
      <c r="B150" s="12"/>
      <c r="C150" s="60"/>
      <c r="D150" s="13"/>
      <c r="E150" s="12"/>
      <c r="F150" s="12"/>
      <c r="G150" s="12"/>
      <c r="H150" s="1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"/>
      <c r="V150" s="3"/>
    </row>
    <row r="151" spans="1:22">
      <c r="A151" s="12"/>
      <c r="B151" s="12"/>
      <c r="C151" s="60"/>
      <c r="D151" s="13"/>
      <c r="E151" s="12"/>
      <c r="F151" s="12"/>
      <c r="G151" s="12"/>
      <c r="H151" s="1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</row>
    <row r="152" spans="1:22">
      <c r="A152" s="12"/>
      <c r="B152" s="12"/>
      <c r="C152" s="60"/>
      <c r="D152" s="13"/>
      <c r="E152" s="12"/>
      <c r="F152" s="12"/>
      <c r="G152" s="12"/>
      <c r="H152" s="1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</row>
    <row r="153" spans="1:22">
      <c r="A153" s="12"/>
      <c r="B153" s="12"/>
      <c r="C153" s="60"/>
      <c r="D153" s="13"/>
      <c r="E153" s="12"/>
      <c r="F153" s="12"/>
      <c r="G153" s="12"/>
      <c r="H153" s="1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</row>
    <row r="154" spans="1:22">
      <c r="A154" s="12"/>
      <c r="B154" s="12"/>
      <c r="C154" s="60"/>
      <c r="D154" s="13"/>
      <c r="E154" s="12"/>
      <c r="F154" s="12"/>
      <c r="G154" s="12"/>
      <c r="H154" s="1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</row>
    <row r="155" spans="1:22">
      <c r="A155" s="12"/>
      <c r="B155" s="12"/>
      <c r="C155" s="60"/>
      <c r="D155" s="13"/>
      <c r="E155" s="12"/>
      <c r="F155" s="12"/>
      <c r="G155" s="12"/>
      <c r="H155" s="1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</row>
    <row r="156" spans="1:22">
      <c r="A156" s="12"/>
      <c r="B156" s="12"/>
      <c r="C156" s="60"/>
      <c r="D156" s="13"/>
      <c r="E156" s="12"/>
      <c r="F156" s="12"/>
      <c r="G156" s="12"/>
      <c r="H156" s="1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</row>
    <row r="157" spans="1:22">
      <c r="A157" s="12"/>
      <c r="B157" s="12"/>
      <c r="C157" s="60"/>
      <c r="D157" s="13"/>
      <c r="E157" s="12"/>
      <c r="F157" s="12"/>
      <c r="G157" s="12"/>
      <c r="H157" s="1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</row>
    <row r="158" spans="1:22">
      <c r="A158" s="12"/>
      <c r="B158" s="12"/>
      <c r="C158" s="60"/>
      <c r="D158" s="13"/>
      <c r="E158" s="12"/>
      <c r="F158" s="12"/>
      <c r="G158" s="12"/>
      <c r="H158" s="1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</row>
    <row r="159" spans="1:22">
      <c r="A159" s="12"/>
      <c r="B159" s="12"/>
      <c r="C159" s="60"/>
      <c r="D159" s="13"/>
      <c r="E159" s="12"/>
      <c r="F159" s="12"/>
      <c r="G159" s="12"/>
      <c r="H159" s="1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</row>
    <row r="160" spans="1:22">
      <c r="A160" s="12"/>
      <c r="B160" s="12"/>
      <c r="C160" s="60"/>
      <c r="D160" s="13"/>
      <c r="E160" s="12"/>
      <c r="F160" s="12"/>
      <c r="G160" s="12"/>
      <c r="H160" s="1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</row>
    <row r="161" spans="1:22">
      <c r="A161" s="12"/>
      <c r="B161" s="12"/>
      <c r="C161" s="60"/>
      <c r="D161" s="13"/>
      <c r="E161" s="12"/>
      <c r="F161" s="12"/>
      <c r="G161" s="12"/>
      <c r="H161" s="1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</row>
    <row r="162" spans="1:22">
      <c r="A162" s="12"/>
      <c r="B162" s="12"/>
      <c r="C162" s="60"/>
      <c r="D162" s="13"/>
      <c r="E162" s="12"/>
      <c r="F162" s="12"/>
      <c r="G162" s="12"/>
      <c r="H162" s="1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</row>
    <row r="163" spans="1:22">
      <c r="A163" s="12"/>
      <c r="B163" s="12"/>
      <c r="C163" s="60"/>
      <c r="D163" s="13"/>
      <c r="E163" s="12"/>
      <c r="F163" s="12"/>
      <c r="G163" s="12"/>
      <c r="H163" s="1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</row>
    <row r="164" spans="1:22">
      <c r="A164" s="12"/>
      <c r="B164" s="12"/>
      <c r="C164" s="60"/>
      <c r="D164" s="13"/>
      <c r="E164" s="12"/>
      <c r="F164" s="12"/>
      <c r="G164" s="12"/>
      <c r="H164" s="1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</row>
    <row r="165" spans="1:22">
      <c r="A165" s="12"/>
      <c r="B165" s="12"/>
      <c r="C165" s="60"/>
      <c r="D165" s="13"/>
      <c r="E165" s="12"/>
      <c r="F165" s="12"/>
      <c r="G165" s="12"/>
      <c r="H165" s="1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</row>
    <row r="166" spans="1:22">
      <c r="A166" s="12"/>
      <c r="B166" s="12"/>
      <c r="C166" s="60"/>
      <c r="D166" s="13"/>
      <c r="E166" s="12"/>
      <c r="F166" s="12"/>
      <c r="G166" s="12"/>
      <c r="H166" s="1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</row>
    <row r="167" spans="1:22">
      <c r="A167" s="12"/>
      <c r="B167" s="12"/>
      <c r="C167" s="60"/>
      <c r="D167" s="13"/>
      <c r="E167" s="12"/>
      <c r="F167" s="12"/>
      <c r="G167" s="12"/>
      <c r="H167" s="1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</row>
    <row r="168" spans="1:22">
      <c r="A168" s="12"/>
      <c r="B168" s="12"/>
      <c r="C168" s="60"/>
      <c r="D168" s="13"/>
      <c r="E168" s="12"/>
      <c r="F168" s="12"/>
      <c r="G168" s="12"/>
      <c r="H168" s="1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"/>
      <c r="V168" s="3"/>
    </row>
    <row r="169" spans="1:22">
      <c r="A169" s="12"/>
      <c r="B169" s="12"/>
      <c r="C169" s="60"/>
      <c r="D169" s="13"/>
      <c r="E169" s="12"/>
      <c r="F169" s="12"/>
      <c r="G169" s="12"/>
      <c r="H169" s="1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"/>
      <c r="V169" s="3"/>
    </row>
    <row r="170" spans="1:22">
      <c r="A170" s="12"/>
      <c r="B170" s="12"/>
      <c r="C170" s="60"/>
      <c r="D170" s="13"/>
      <c r="E170" s="12"/>
      <c r="F170" s="12"/>
      <c r="G170" s="12"/>
      <c r="H170" s="1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"/>
      <c r="V170" s="3"/>
    </row>
    <row r="171" spans="1:22">
      <c r="A171" s="12"/>
      <c r="B171" s="12"/>
      <c r="C171" s="12"/>
      <c r="D171" s="13"/>
      <c r="E171" s="12"/>
      <c r="F171" s="12"/>
      <c r="G171" s="12"/>
      <c r="H171" s="1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"/>
      <c r="V171" s="3"/>
    </row>
    <row r="172" spans="1:22">
      <c r="A172" s="12"/>
      <c r="B172" s="12"/>
      <c r="C172" s="12"/>
      <c r="D172" s="13"/>
      <c r="E172" s="12"/>
      <c r="F172" s="12"/>
      <c r="G172" s="12"/>
      <c r="H172" s="1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"/>
      <c r="V172" s="3"/>
    </row>
    <row r="173" spans="1:22">
      <c r="A173" s="12"/>
      <c r="B173" s="12"/>
      <c r="C173" s="12"/>
      <c r="D173" s="13"/>
      <c r="E173" s="12"/>
      <c r="F173" s="12"/>
      <c r="G173" s="12"/>
      <c r="H173" s="1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"/>
      <c r="V173" s="3"/>
    </row>
    <row r="174" spans="1:22">
      <c r="A174" s="3"/>
      <c r="B174" s="3"/>
      <c r="C174" s="3"/>
      <c r="E174" s="3"/>
      <c r="F174" s="3"/>
      <c r="G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"/>
      <c r="V174" s="3"/>
    </row>
    <row r="175" spans="1:22">
      <c r="A175" s="3"/>
      <c r="B175" s="3"/>
      <c r="C175" s="3"/>
      <c r="E175" s="3"/>
      <c r="F175" s="3"/>
      <c r="G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"/>
      <c r="V175" s="3"/>
    </row>
    <row r="176" spans="1:22">
      <c r="A176" s="3"/>
      <c r="B176" s="3"/>
      <c r="C176" s="3"/>
      <c r="E176" s="3"/>
      <c r="F176" s="3"/>
      <c r="G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"/>
      <c r="V176" s="3"/>
    </row>
    <row r="177" spans="1:22">
      <c r="A177" s="3"/>
      <c r="B177" s="3"/>
      <c r="C177" s="3"/>
      <c r="E177" s="3"/>
      <c r="F177" s="3"/>
      <c r="G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"/>
      <c r="V177" s="3"/>
    </row>
    <row r="178" spans="1:22">
      <c r="A178" s="3"/>
      <c r="B178" s="3"/>
      <c r="C178" s="3"/>
      <c r="E178" s="3"/>
      <c r="F178" s="3"/>
      <c r="G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"/>
      <c r="V178" s="3"/>
    </row>
    <row r="179" spans="1:22">
      <c r="A179" s="3"/>
      <c r="B179" s="3"/>
      <c r="C179" s="3"/>
      <c r="E179" s="3"/>
      <c r="F179" s="3"/>
      <c r="G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"/>
      <c r="V179" s="3"/>
    </row>
    <row r="180" spans="1:22">
      <c r="A180" s="3"/>
      <c r="B180" s="3"/>
      <c r="C180" s="3"/>
      <c r="E180" s="3"/>
      <c r="F180" s="3"/>
      <c r="G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"/>
      <c r="V180" s="3"/>
    </row>
    <row r="181" spans="1:22">
      <c r="A181" s="3"/>
      <c r="B181" s="3"/>
      <c r="C181" s="3"/>
      <c r="E181" s="3"/>
      <c r="F181" s="3"/>
      <c r="G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"/>
      <c r="V181" s="3"/>
    </row>
    <row r="182" spans="1:22">
      <c r="A182" s="3"/>
      <c r="B182" s="3"/>
      <c r="C182" s="3"/>
      <c r="E182" s="3"/>
      <c r="F182" s="3"/>
      <c r="G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"/>
      <c r="V182" s="3"/>
    </row>
    <row r="183" spans="1:22">
      <c r="A183" s="3"/>
      <c r="B183" s="3"/>
      <c r="C183" s="3"/>
      <c r="E183" s="3"/>
      <c r="F183" s="3"/>
      <c r="G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"/>
      <c r="V183" s="3"/>
    </row>
    <row r="184" spans="1:22">
      <c r="A184" s="3"/>
      <c r="B184" s="3"/>
      <c r="C184" s="3"/>
      <c r="E184" s="3"/>
      <c r="F184" s="3"/>
      <c r="G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</row>
    <row r="185" spans="1:22">
      <c r="A185" s="3"/>
      <c r="B185" s="3"/>
      <c r="C185" s="3"/>
      <c r="E185" s="3"/>
      <c r="F185" s="3"/>
      <c r="G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</row>
    <row r="186" spans="1:22">
      <c r="A186" s="3"/>
      <c r="B186" s="3"/>
      <c r="C186" s="3"/>
      <c r="E186" s="3"/>
      <c r="F186" s="3"/>
      <c r="G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"/>
      <c r="V186" s="3"/>
    </row>
    <row r="187" spans="1:22">
      <c r="A187" s="3"/>
      <c r="B187" s="3"/>
      <c r="C187" s="3"/>
      <c r="E187" s="3"/>
      <c r="F187" s="3"/>
      <c r="G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"/>
      <c r="V187" s="3"/>
    </row>
    <row r="188" spans="1:22">
      <c r="A188" s="3"/>
      <c r="B188" s="3"/>
      <c r="C188" s="3"/>
      <c r="E188" s="3"/>
      <c r="F188" s="3"/>
      <c r="G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"/>
      <c r="V188" s="3"/>
    </row>
    <row r="189" spans="1:22">
      <c r="A189" s="3"/>
      <c r="B189" s="3"/>
      <c r="C189" s="3"/>
      <c r="E189" s="3"/>
      <c r="F189" s="3"/>
      <c r="G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"/>
      <c r="V189" s="3"/>
    </row>
    <row r="190" spans="1:22">
      <c r="A190" s="3"/>
      <c r="B190" s="3"/>
      <c r="C190" s="3"/>
      <c r="E190" s="3"/>
      <c r="F190" s="3"/>
      <c r="G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"/>
      <c r="V190" s="3"/>
    </row>
    <row r="191" spans="1:22">
      <c r="A191" s="3"/>
      <c r="B191" s="3"/>
      <c r="C191" s="3"/>
      <c r="E191" s="3"/>
      <c r="F191" s="3"/>
      <c r="G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"/>
      <c r="V191" s="3"/>
    </row>
    <row r="192" spans="1:22">
      <c r="A192" s="3"/>
      <c r="B192" s="3"/>
      <c r="C192" s="3"/>
      <c r="E192" s="3"/>
      <c r="F192" s="3"/>
      <c r="G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"/>
      <c r="V192" s="3"/>
    </row>
    <row r="193" spans="1:22">
      <c r="A193" s="3"/>
      <c r="B193" s="3"/>
      <c r="C193" s="3"/>
      <c r="E193" s="3"/>
      <c r="F193" s="3"/>
      <c r="G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"/>
      <c r="V193" s="3"/>
    </row>
    <row r="194" spans="1:22">
      <c r="A194" s="3"/>
      <c r="B194" s="3"/>
      <c r="C194" s="3"/>
      <c r="E194" s="3"/>
      <c r="F194" s="3"/>
      <c r="G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"/>
      <c r="V194" s="3"/>
    </row>
    <row r="195" spans="1:22">
      <c r="A195" s="3"/>
      <c r="B195" s="3"/>
      <c r="C195" s="3"/>
      <c r="E195" s="3"/>
      <c r="F195" s="3"/>
      <c r="G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"/>
      <c r="V195" s="3"/>
    </row>
    <row r="196" spans="1:22">
      <c r="A196" s="3"/>
      <c r="B196" s="3"/>
      <c r="C196" s="3"/>
      <c r="E196" s="3"/>
      <c r="F196" s="3"/>
      <c r="G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"/>
      <c r="V196" s="3"/>
    </row>
    <row r="197" spans="1:22">
      <c r="A197" s="3"/>
      <c r="B197" s="3"/>
      <c r="C197" s="3"/>
      <c r="E197" s="3"/>
      <c r="F197" s="3"/>
      <c r="G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"/>
      <c r="V197" s="3"/>
    </row>
    <row r="198" spans="1:22">
      <c r="A198" s="3"/>
      <c r="B198" s="3"/>
      <c r="C198" s="3"/>
      <c r="E198" s="3"/>
      <c r="F198" s="3"/>
      <c r="G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"/>
      <c r="V198" s="3"/>
    </row>
    <row r="199" spans="1:22">
      <c r="A199" s="3"/>
      <c r="B199" s="3"/>
      <c r="C199" s="3"/>
      <c r="E199" s="3"/>
      <c r="F199" s="3"/>
      <c r="G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"/>
      <c r="V199" s="3"/>
    </row>
    <row r="200" spans="1:22">
      <c r="A200" s="3"/>
      <c r="B200" s="3"/>
      <c r="C200" s="3"/>
      <c r="E200" s="3"/>
      <c r="F200" s="3"/>
      <c r="G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"/>
      <c r="V200" s="3"/>
    </row>
    <row r="201" spans="1:22">
      <c r="A201" s="3"/>
      <c r="B201" s="3"/>
      <c r="C201" s="3"/>
      <c r="E201" s="3"/>
      <c r="F201" s="3"/>
      <c r="G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"/>
      <c r="V201" s="3"/>
    </row>
    <row r="202" spans="1:22">
      <c r="A202" s="3"/>
      <c r="B202" s="3"/>
      <c r="C202" s="3"/>
      <c r="E202" s="3"/>
      <c r="F202" s="3"/>
      <c r="G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"/>
      <c r="V202" s="3"/>
    </row>
    <row r="203" spans="1:22">
      <c r="A203" s="3"/>
      <c r="B203" s="3"/>
      <c r="C203" s="3"/>
      <c r="E203" s="3"/>
      <c r="F203" s="3"/>
      <c r="G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"/>
      <c r="V203" s="3"/>
    </row>
    <row r="204" spans="1:22">
      <c r="A204" s="3"/>
      <c r="B204" s="3"/>
      <c r="C204" s="3"/>
      <c r="E204" s="3"/>
      <c r="F204" s="3"/>
      <c r="G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"/>
      <c r="V204" s="3"/>
    </row>
    <row r="205" spans="1:22">
      <c r="A205" s="3"/>
      <c r="B205" s="3"/>
      <c r="C205" s="3"/>
      <c r="E205" s="3"/>
      <c r="F205" s="3"/>
      <c r="G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1:22">
      <c r="A206" s="3"/>
      <c r="B206" s="3"/>
      <c r="C206" s="3"/>
      <c r="E206" s="3"/>
      <c r="F206" s="3"/>
      <c r="G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"/>
      <c r="V206" s="3"/>
    </row>
    <row r="207" spans="1:22">
      <c r="A207" s="3"/>
      <c r="B207" s="3"/>
      <c r="C207" s="3"/>
      <c r="E207" s="3"/>
      <c r="F207" s="3"/>
      <c r="G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  <c r="T207" s="3"/>
      <c r="U207" s="3"/>
      <c r="V207" s="3"/>
    </row>
    <row r="208" spans="1:22">
      <c r="A208" s="3"/>
      <c r="B208" s="3"/>
      <c r="C208" s="3"/>
      <c r="E208" s="3"/>
      <c r="F208" s="3"/>
      <c r="G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  <c r="T208" s="3"/>
      <c r="U208" s="3"/>
      <c r="V208" s="3"/>
    </row>
    <row r="209" spans="1:22">
      <c r="A209" s="3"/>
      <c r="B209" s="3"/>
      <c r="C209" s="3"/>
      <c r="E209" s="3"/>
      <c r="F209" s="3"/>
      <c r="G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/>
      <c r="U209" s="3"/>
      <c r="V209" s="3"/>
    </row>
    <row r="210" spans="1:22">
      <c r="A210" s="3"/>
      <c r="B210" s="3"/>
      <c r="C210" s="3"/>
      <c r="E210" s="3"/>
      <c r="F210" s="3"/>
      <c r="G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  <c r="T210" s="3"/>
      <c r="U210" s="3"/>
      <c r="V210" s="3"/>
    </row>
    <row r="211" spans="1:22">
      <c r="A211" s="3"/>
      <c r="B211" s="3"/>
      <c r="C211" s="3"/>
      <c r="E211" s="3"/>
      <c r="F211" s="3"/>
      <c r="G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  <c r="T211" s="3"/>
      <c r="U211" s="3"/>
      <c r="V211" s="3"/>
    </row>
    <row r="212" spans="1:22">
      <c r="A212" s="3"/>
      <c r="B212" s="3"/>
      <c r="C212" s="3"/>
      <c r="E212" s="3"/>
      <c r="F212" s="3"/>
      <c r="G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  <c r="T212" s="3"/>
      <c r="U212" s="3"/>
      <c r="V212" s="3"/>
    </row>
    <row r="213" spans="1:22">
      <c r="A213" s="3"/>
      <c r="B213" s="3"/>
      <c r="C213" s="3"/>
      <c r="E213" s="3"/>
      <c r="F213" s="3"/>
      <c r="G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3"/>
      <c r="T213" s="3"/>
      <c r="U213" s="3"/>
      <c r="V213" s="3"/>
    </row>
    <row r="214" spans="1:22">
      <c r="A214" s="3"/>
      <c r="B214" s="3"/>
      <c r="C214" s="3"/>
      <c r="E214" s="3"/>
      <c r="F214" s="3"/>
      <c r="G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3"/>
      <c r="T214" s="3"/>
      <c r="U214" s="3"/>
      <c r="V214" s="3"/>
    </row>
    <row r="215" spans="1:22">
      <c r="A215" s="3"/>
      <c r="B215" s="3"/>
      <c r="C215" s="3"/>
      <c r="E215" s="3"/>
      <c r="F215" s="3"/>
      <c r="G215" s="3"/>
      <c r="I215" s="3"/>
      <c r="J215" s="3"/>
      <c r="K215" s="3"/>
      <c r="L215" s="3"/>
      <c r="M215" s="3"/>
      <c r="N215" s="3"/>
      <c r="O215" s="3"/>
      <c r="P215" s="3"/>
      <c r="Q215" s="3"/>
      <c r="R215" s="3"/>
      <c r="S215" s="3"/>
      <c r="T215" s="3"/>
      <c r="U215" s="3"/>
      <c r="V215" s="3"/>
    </row>
    <row r="216" spans="1:22">
      <c r="A216" s="3"/>
      <c r="B216" s="3"/>
      <c r="C216" s="3"/>
      <c r="E216" s="3"/>
      <c r="F216" s="3"/>
      <c r="G216" s="3"/>
      <c r="I216" s="3"/>
      <c r="J216" s="3"/>
      <c r="K216" s="3"/>
      <c r="L216" s="3"/>
      <c r="M216" s="3"/>
      <c r="N216" s="3"/>
      <c r="O216" s="3"/>
      <c r="P216" s="3"/>
      <c r="Q216" s="3"/>
      <c r="R216" s="3"/>
      <c r="S216" s="3"/>
      <c r="T216" s="3"/>
      <c r="U216" s="3"/>
      <c r="V216" s="3"/>
    </row>
    <row r="217" spans="1:22">
      <c r="A217" s="3"/>
      <c r="B217" s="3"/>
      <c r="C217" s="3"/>
      <c r="E217" s="3"/>
      <c r="F217" s="3"/>
      <c r="G217" s="3"/>
      <c r="I217" s="3"/>
      <c r="J217" s="3"/>
      <c r="K217" s="3"/>
      <c r="L217" s="3"/>
      <c r="M217" s="3"/>
      <c r="N217" s="3"/>
      <c r="O217" s="3"/>
      <c r="P217" s="3"/>
      <c r="Q217" s="3"/>
      <c r="R217" s="3"/>
      <c r="S217" s="3"/>
      <c r="T217" s="3"/>
      <c r="U217" s="3"/>
      <c r="V217" s="3"/>
    </row>
    <row r="218" spans="1:22">
      <c r="A218" s="3"/>
      <c r="B218" s="3"/>
      <c r="C218" s="3"/>
      <c r="E218" s="3"/>
      <c r="F218" s="3"/>
      <c r="G218" s="3"/>
      <c r="I218" s="3"/>
      <c r="J218" s="3"/>
      <c r="K218" s="3"/>
      <c r="L218" s="3"/>
      <c r="M218" s="3"/>
      <c r="N218" s="3"/>
      <c r="O218" s="3"/>
      <c r="P218" s="3"/>
      <c r="Q218" s="3"/>
      <c r="R218" s="3"/>
      <c r="S218" s="3"/>
      <c r="T218" s="3"/>
      <c r="U218" s="3"/>
      <c r="V218" s="3"/>
    </row>
    <row r="219" spans="1:22">
      <c r="A219" s="3"/>
      <c r="B219" s="3"/>
      <c r="C219" s="3"/>
      <c r="E219" s="3"/>
      <c r="F219" s="3"/>
      <c r="G219" s="3"/>
      <c r="I219" s="3"/>
      <c r="J219" s="3"/>
      <c r="K219" s="3"/>
      <c r="L219" s="3"/>
      <c r="M219" s="3"/>
      <c r="N219" s="3"/>
      <c r="O219" s="3"/>
      <c r="P219" s="3"/>
      <c r="Q219" s="3"/>
      <c r="R219" s="3"/>
      <c r="S219" s="3"/>
      <c r="T219" s="3"/>
      <c r="U219" s="3"/>
      <c r="V219" s="3"/>
    </row>
    <row r="220" spans="1:22">
      <c r="A220" s="3"/>
      <c r="B220" s="3"/>
      <c r="C220" s="3"/>
      <c r="E220" s="3"/>
      <c r="F220" s="3"/>
      <c r="G220" s="3"/>
      <c r="I220" s="3"/>
      <c r="J220" s="3"/>
      <c r="K220" s="3"/>
      <c r="L220" s="3"/>
      <c r="M220" s="3"/>
      <c r="N220" s="3"/>
      <c r="O220" s="3"/>
      <c r="P220" s="3"/>
      <c r="Q220" s="3"/>
      <c r="R220" s="3"/>
      <c r="S220" s="3"/>
      <c r="T220" s="3"/>
      <c r="U220" s="3"/>
      <c r="V220" s="3"/>
    </row>
    <row r="221" spans="1:22">
      <c r="A221" s="3"/>
      <c r="B221" s="3"/>
      <c r="C221" s="3"/>
      <c r="E221" s="3"/>
      <c r="F221" s="3"/>
      <c r="G221" s="3"/>
      <c r="I221" s="3"/>
      <c r="J221" s="3"/>
      <c r="K221" s="3"/>
      <c r="L221" s="3"/>
      <c r="M221" s="3"/>
      <c r="N221" s="3"/>
      <c r="O221" s="3"/>
      <c r="P221" s="3"/>
      <c r="Q221" s="3"/>
      <c r="R221" s="3"/>
      <c r="S221" s="3"/>
      <c r="T221" s="3"/>
      <c r="U221" s="3"/>
      <c r="V221" s="3"/>
    </row>
    <row r="222" spans="1:22">
      <c r="A222" s="3"/>
      <c r="B222" s="3"/>
      <c r="C222" s="3"/>
      <c r="E222" s="3"/>
      <c r="F222" s="3"/>
      <c r="G222" s="3"/>
      <c r="I222" s="3"/>
      <c r="J222" s="3"/>
      <c r="K222" s="3"/>
      <c r="L222" s="3"/>
      <c r="M222" s="3"/>
      <c r="N222" s="3"/>
      <c r="O222" s="3"/>
      <c r="P222" s="3"/>
      <c r="Q222" s="3"/>
      <c r="R222" s="3"/>
      <c r="S222" s="3"/>
      <c r="T222" s="3"/>
      <c r="U222" s="3"/>
      <c r="V222" s="3"/>
    </row>
    <row r="223" spans="1:22">
      <c r="A223" s="3"/>
      <c r="B223" s="3"/>
      <c r="C223" s="3"/>
      <c r="E223" s="3"/>
      <c r="F223" s="3"/>
      <c r="G223" s="3"/>
      <c r="I223" s="3"/>
      <c r="J223" s="3"/>
      <c r="K223" s="3"/>
      <c r="L223" s="3"/>
      <c r="M223" s="3"/>
      <c r="N223" s="3"/>
      <c r="O223" s="3"/>
      <c r="P223" s="3"/>
      <c r="Q223" s="3"/>
      <c r="R223" s="3"/>
      <c r="S223" s="3"/>
      <c r="T223" s="3"/>
      <c r="U223" s="3"/>
      <c r="V223" s="3"/>
    </row>
    <row r="224" spans="1:22">
      <c r="A224" s="3"/>
      <c r="B224" s="3"/>
      <c r="C224" s="3"/>
      <c r="E224" s="3"/>
      <c r="F224" s="3"/>
      <c r="G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</row>
    <row r="225" spans="1:22">
      <c r="A225" s="3"/>
      <c r="B225" s="3"/>
      <c r="C225" s="3"/>
      <c r="E225" s="3"/>
      <c r="F225" s="3"/>
      <c r="G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</row>
    <row r="226" spans="1:22">
      <c r="A226" s="3"/>
      <c r="B226" s="3"/>
      <c r="C226" s="3"/>
      <c r="E226" s="3"/>
      <c r="F226" s="3"/>
      <c r="G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</row>
    <row r="227" spans="1:22">
      <c r="A227" s="3"/>
      <c r="B227" s="3"/>
      <c r="C227" s="3"/>
      <c r="E227" s="3"/>
      <c r="F227" s="3"/>
      <c r="G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</row>
    <row r="228" spans="1:22">
      <c r="A228" s="3"/>
      <c r="B228" s="3"/>
      <c r="C228" s="3"/>
      <c r="E228" s="3"/>
      <c r="F228" s="3"/>
      <c r="G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</row>
    <row r="229" spans="1:22">
      <c r="A229" s="3"/>
      <c r="B229" s="3"/>
      <c r="C229" s="3"/>
      <c r="E229" s="3"/>
      <c r="F229" s="3"/>
      <c r="G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</row>
    <row r="230" spans="1:22">
      <c r="A230" s="3"/>
      <c r="B230" s="3"/>
      <c r="C230" s="3"/>
      <c r="E230" s="3"/>
      <c r="F230" s="3"/>
      <c r="G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</row>
    <row r="231" spans="1:22">
      <c r="A231" s="3"/>
      <c r="B231" s="3"/>
      <c r="C231" s="3"/>
      <c r="E231" s="3"/>
      <c r="F231" s="3"/>
      <c r="G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</row>
    <row r="232" spans="1:22">
      <c r="A232" s="3"/>
      <c r="B232" s="3"/>
      <c r="C232" s="3"/>
      <c r="E232" s="3"/>
      <c r="F232" s="3"/>
      <c r="G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</row>
    <row r="233" spans="1:22">
      <c r="A233" s="3"/>
      <c r="B233" s="3"/>
      <c r="C233" s="3"/>
      <c r="E233" s="3"/>
      <c r="F233" s="3"/>
      <c r="G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</row>
    <row r="234" spans="1:22">
      <c r="A234" s="3"/>
      <c r="B234" s="3"/>
      <c r="C234" s="3"/>
      <c r="E234" s="3"/>
      <c r="F234" s="3"/>
      <c r="G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</row>
    <row r="235" spans="1:22">
      <c r="A235" s="3"/>
      <c r="B235" s="3"/>
      <c r="C235" s="3"/>
      <c r="E235" s="3"/>
      <c r="F235" s="3"/>
      <c r="G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</row>
    <row r="236" spans="1:22">
      <c r="A236" s="3"/>
      <c r="B236" s="3"/>
      <c r="C236" s="3"/>
      <c r="E236" s="3"/>
      <c r="F236" s="3"/>
      <c r="G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</row>
    <row r="237" spans="1:22">
      <c r="A237" s="3"/>
      <c r="B237" s="3"/>
      <c r="C237" s="3"/>
      <c r="E237" s="3"/>
      <c r="F237" s="3"/>
      <c r="G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</row>
    <row r="238" spans="1:22">
      <c r="A238" s="3"/>
      <c r="B238" s="3"/>
      <c r="C238" s="3"/>
      <c r="E238" s="3"/>
      <c r="F238" s="3"/>
      <c r="G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</row>
    <row r="239" spans="1:22">
      <c r="A239" s="3"/>
      <c r="B239" s="3"/>
      <c r="C239" s="3"/>
      <c r="E239" s="3"/>
      <c r="F239" s="3"/>
      <c r="G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</row>
    <row r="240" spans="1:22">
      <c r="A240" s="3"/>
      <c r="B240" s="3"/>
      <c r="C240" s="3"/>
      <c r="E240" s="3"/>
      <c r="F240" s="3"/>
      <c r="G240" s="3"/>
      <c r="I240" s="3"/>
      <c r="J240" s="3"/>
      <c r="K240" s="3"/>
      <c r="L240" s="3"/>
      <c r="M240" s="3"/>
      <c r="N240" s="3"/>
      <c r="O240" s="3"/>
      <c r="P240" s="3"/>
      <c r="Q240" s="3"/>
      <c r="R240" s="3"/>
      <c r="S240" s="3"/>
      <c r="T240" s="3"/>
      <c r="U240" s="3"/>
      <c r="V240" s="3"/>
    </row>
    <row r="241" spans="1:22">
      <c r="A241" s="3"/>
      <c r="B241" s="3"/>
      <c r="C241" s="3"/>
      <c r="E241" s="3"/>
      <c r="F241" s="3"/>
      <c r="G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</row>
    <row r="242" spans="1:22">
      <c r="A242" s="3"/>
      <c r="B242" s="3"/>
      <c r="C242" s="3"/>
      <c r="E242" s="3"/>
      <c r="F242" s="3"/>
      <c r="G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</row>
    <row r="243" spans="1:22">
      <c r="A243" s="3"/>
      <c r="B243" s="3"/>
      <c r="C243" s="3"/>
      <c r="E243" s="3"/>
      <c r="F243" s="3"/>
      <c r="G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</row>
    <row r="244" spans="1:22">
      <c r="A244" s="3"/>
      <c r="B244" s="3"/>
      <c r="C244" s="3"/>
      <c r="E244" s="3"/>
      <c r="F244" s="3"/>
      <c r="G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</row>
    <row r="245" spans="1:22">
      <c r="A245" s="3"/>
      <c r="B245" s="3"/>
      <c r="C245" s="3"/>
      <c r="E245" s="3"/>
      <c r="F245" s="3"/>
      <c r="G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</row>
    <row r="246" spans="1:22">
      <c r="A246" s="3"/>
      <c r="B246" s="3"/>
      <c r="C246" s="3"/>
      <c r="E246" s="3"/>
      <c r="F246" s="3"/>
      <c r="G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</row>
    <row r="247" spans="1:22">
      <c r="A247" s="3"/>
      <c r="B247" s="3"/>
      <c r="C247" s="3"/>
      <c r="E247" s="3"/>
      <c r="F247" s="3"/>
      <c r="G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</row>
    <row r="248" spans="1:22">
      <c r="A248" s="3"/>
      <c r="B248" s="3"/>
      <c r="C248" s="3"/>
      <c r="E248" s="3"/>
      <c r="F248" s="3"/>
      <c r="G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</row>
    <row r="249" spans="1:22">
      <c r="A249" s="3"/>
      <c r="B249" s="3"/>
      <c r="C249" s="3"/>
      <c r="E249" s="3"/>
      <c r="F249" s="3"/>
      <c r="G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</row>
    <row r="250" spans="1:22">
      <c r="A250" s="3"/>
      <c r="B250" s="3"/>
      <c r="C250" s="3"/>
      <c r="E250" s="3"/>
      <c r="F250" s="3"/>
      <c r="G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</row>
    <row r="251" spans="1:22">
      <c r="A251" s="3"/>
      <c r="B251" s="3"/>
      <c r="C251" s="3"/>
      <c r="E251" s="3"/>
      <c r="F251" s="3"/>
      <c r="G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</row>
    <row r="252" spans="1:22">
      <c r="A252" s="3"/>
      <c r="B252" s="3"/>
      <c r="C252" s="3"/>
      <c r="E252" s="3"/>
      <c r="F252" s="3"/>
      <c r="G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</row>
    <row r="253" spans="1:22">
      <c r="A253" s="3"/>
      <c r="B253" s="3"/>
      <c r="C253" s="3"/>
      <c r="E253" s="3"/>
      <c r="F253" s="3"/>
      <c r="G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</row>
    <row r="254" spans="1:22">
      <c r="A254" s="3"/>
      <c r="B254" s="3"/>
      <c r="C254" s="3"/>
      <c r="E254" s="3"/>
      <c r="F254" s="3"/>
      <c r="G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</row>
    <row r="255" spans="1:22">
      <c r="A255" s="3"/>
      <c r="B255" s="3"/>
      <c r="C255" s="3"/>
      <c r="E255" s="3"/>
      <c r="F255" s="3"/>
      <c r="G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</row>
    <row r="256" spans="1:22">
      <c r="A256" s="3"/>
      <c r="B256" s="3"/>
      <c r="C256" s="3"/>
      <c r="E256" s="3"/>
      <c r="F256" s="3"/>
      <c r="G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</row>
    <row r="257" spans="1:22">
      <c r="A257" s="3"/>
      <c r="B257" s="3"/>
      <c r="C257" s="3"/>
      <c r="E257" s="3"/>
      <c r="F257" s="3"/>
      <c r="G257" s="3"/>
      <c r="I257" s="3"/>
      <c r="J257" s="3"/>
      <c r="K257" s="3"/>
      <c r="L257" s="3"/>
      <c r="M257" s="3"/>
      <c r="N257" s="3"/>
      <c r="O257" s="3"/>
      <c r="P257" s="3"/>
      <c r="Q257" s="3"/>
      <c r="R257" s="3"/>
      <c r="S257" s="3"/>
      <c r="T257" s="3"/>
      <c r="U257" s="3"/>
      <c r="V257" s="3"/>
    </row>
    <row r="258" spans="1:22">
      <c r="A258" s="3"/>
      <c r="B258" s="3"/>
      <c r="C258" s="3"/>
      <c r="E258" s="3"/>
      <c r="F258" s="3"/>
      <c r="G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</row>
    <row r="259" spans="1:22">
      <c r="A259" s="3"/>
      <c r="B259" s="3"/>
      <c r="C259" s="3"/>
      <c r="E259" s="3"/>
      <c r="F259" s="3"/>
      <c r="G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</row>
    <row r="260" spans="1:22">
      <c r="A260" s="3"/>
      <c r="B260" s="3"/>
      <c r="C260" s="3"/>
      <c r="E260" s="3"/>
      <c r="F260" s="3"/>
      <c r="G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</row>
    <row r="261" spans="1:22">
      <c r="A261" s="3"/>
      <c r="B261" s="3"/>
      <c r="C261" s="3"/>
      <c r="E261" s="3"/>
      <c r="F261" s="3"/>
      <c r="G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</row>
    <row r="262" spans="1:22">
      <c r="A262" s="3"/>
      <c r="B262" s="3"/>
      <c r="C262" s="3"/>
      <c r="E262" s="3"/>
      <c r="F262" s="3"/>
      <c r="G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</row>
    <row r="263" spans="1:22">
      <c r="A263" s="3"/>
      <c r="B263" s="3"/>
      <c r="C263" s="3"/>
      <c r="E263" s="3"/>
      <c r="F263" s="3"/>
      <c r="G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</row>
    <row r="264" spans="1:22">
      <c r="A264" s="3"/>
      <c r="B264" s="3"/>
      <c r="C264" s="3"/>
      <c r="E264" s="3"/>
      <c r="F264" s="3"/>
      <c r="G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</row>
    <row r="265" spans="1:22">
      <c r="A265" s="3"/>
      <c r="B265" s="3"/>
      <c r="C265" s="3"/>
      <c r="E265" s="3"/>
      <c r="F265" s="3"/>
      <c r="G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</row>
    <row r="266" spans="1:22">
      <c r="A266" s="3"/>
      <c r="B266" s="3"/>
      <c r="C266" s="3"/>
      <c r="E266" s="3"/>
      <c r="F266" s="3"/>
      <c r="G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</row>
    <row r="267" spans="1:22">
      <c r="A267" s="3"/>
      <c r="B267" s="3"/>
      <c r="C267" s="3"/>
      <c r="E267" s="3"/>
      <c r="F267" s="3"/>
      <c r="G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</row>
  </sheetData>
  <sheetProtection password="F17D" sheet="1" objects="1" scenarios="1"/>
  <mergeCells count="28">
    <mergeCell ref="A64:A69"/>
    <mergeCell ref="E64:E69"/>
    <mergeCell ref="A63:H63"/>
    <mergeCell ref="A16:H16"/>
    <mergeCell ref="A23:H23"/>
    <mergeCell ref="A31:H31"/>
    <mergeCell ref="A39:H39"/>
    <mergeCell ref="A47:H47"/>
    <mergeCell ref="E17:E22"/>
    <mergeCell ref="A32:A38"/>
    <mergeCell ref="E32:E38"/>
    <mergeCell ref="A24:A30"/>
    <mergeCell ref="E24:E30"/>
    <mergeCell ref="A17:A22"/>
    <mergeCell ref="A48:A54"/>
    <mergeCell ref="E48:E54"/>
    <mergeCell ref="A1:H1"/>
    <mergeCell ref="A3:A8"/>
    <mergeCell ref="E3:E8"/>
    <mergeCell ref="A10:A15"/>
    <mergeCell ref="E10:E15"/>
    <mergeCell ref="A2:G2"/>
    <mergeCell ref="A9:H9"/>
    <mergeCell ref="A56:A62"/>
    <mergeCell ref="E56:E62"/>
    <mergeCell ref="A40:A46"/>
    <mergeCell ref="E40:E46"/>
    <mergeCell ref="A55:H55"/>
  </mergeCells>
  <pageMargins left="0.25" right="0.25" top="0.75" bottom="0.75" header="0.3" footer="0.3"/>
  <pageSetup paperSize="9" orientation="portrait" verticalDpi="360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theme="2" tint="-0.749992370372631"/>
  </sheetPr>
  <dimension ref="A1:H54"/>
  <sheetViews>
    <sheetView workbookViewId="0">
      <selection activeCell="H2" sqref="H2"/>
    </sheetView>
  </sheetViews>
  <sheetFormatPr baseColWidth="10" defaultColWidth="8.83203125" defaultRowHeight="15" x14ac:dyDescent="0"/>
  <cols>
    <col min="1" max="1" width="19.1640625" customWidth="1"/>
    <col min="2" max="2" width="12.6640625" customWidth="1"/>
    <col min="3" max="3" width="18.83203125" customWidth="1"/>
    <col min="5" max="5" width="16.1640625" customWidth="1"/>
    <col min="6" max="6" width="11.33203125" customWidth="1"/>
    <col min="7" max="7" width="18.83203125" customWidth="1"/>
    <col min="8" max="8" width="9" bestFit="1" customWidth="1"/>
  </cols>
  <sheetData>
    <row r="1" spans="1:8" ht="66.75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1.5" customHeight="1" thickBot="1">
      <c r="A2" s="354" t="s">
        <v>651</v>
      </c>
      <c r="B2" s="355"/>
      <c r="C2" s="355"/>
      <c r="D2" s="355"/>
      <c r="E2" s="355"/>
      <c r="F2" s="355"/>
      <c r="G2" s="356"/>
      <c r="H2" s="275">
        <v>6.8</v>
      </c>
    </row>
    <row r="3" spans="1:8">
      <c r="A3" s="372"/>
      <c r="B3" s="16" t="s">
        <v>4</v>
      </c>
      <c r="C3" s="316" t="s">
        <v>86</v>
      </c>
      <c r="D3" s="18" t="s">
        <v>383</v>
      </c>
      <c r="E3" s="327"/>
      <c r="F3" s="16" t="s">
        <v>4</v>
      </c>
      <c r="G3" s="316" t="s">
        <v>87</v>
      </c>
      <c r="H3" s="18" t="s">
        <v>383</v>
      </c>
    </row>
    <row r="4" spans="1:8" ht="22">
      <c r="A4" s="373"/>
      <c r="B4" s="20" t="s">
        <v>5</v>
      </c>
      <c r="C4" s="54" t="s">
        <v>415</v>
      </c>
      <c r="D4" s="249">
        <f>6/H2</f>
        <v>0.88235294117647056</v>
      </c>
      <c r="E4" s="328"/>
      <c r="F4" s="20" t="s">
        <v>5</v>
      </c>
      <c r="G4" s="281" t="s">
        <v>416</v>
      </c>
      <c r="H4" s="249">
        <f>6/H2</f>
        <v>0.88235294117647056</v>
      </c>
    </row>
    <row r="5" spans="1:8">
      <c r="A5" s="373"/>
      <c r="B5" s="243" t="s">
        <v>324</v>
      </c>
      <c r="C5" s="54" t="s">
        <v>322</v>
      </c>
      <c r="D5" s="251"/>
      <c r="E5" s="328"/>
      <c r="F5" s="243" t="s">
        <v>324</v>
      </c>
      <c r="G5" s="54" t="s">
        <v>322</v>
      </c>
      <c r="H5" s="251"/>
    </row>
    <row r="6" spans="1:8">
      <c r="A6" s="373"/>
      <c r="B6" s="36" t="s">
        <v>51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>
      <c r="A7" s="373"/>
      <c r="B7" s="36" t="s">
        <v>50</v>
      </c>
      <c r="C7" s="153"/>
      <c r="D7" s="253">
        <f>C7*D4</f>
        <v>0</v>
      </c>
      <c r="E7" s="328"/>
      <c r="F7" s="36" t="s">
        <v>50</v>
      </c>
      <c r="G7" s="153"/>
      <c r="H7" s="253">
        <f>G7*H4</f>
        <v>0</v>
      </c>
    </row>
    <row r="8" spans="1:8" ht="16" thickBot="1">
      <c r="A8" s="374"/>
      <c r="B8" s="37" t="s">
        <v>37</v>
      </c>
      <c r="C8" s="38">
        <f>SUM(C6:C7)</f>
        <v>0</v>
      </c>
      <c r="D8" s="252">
        <f>SUM(D6:D7)</f>
        <v>0</v>
      </c>
      <c r="E8" s="330"/>
      <c r="F8" s="37" t="s">
        <v>37</v>
      </c>
      <c r="G8" s="38">
        <f>SUM(G6:G7)</f>
        <v>0</v>
      </c>
      <c r="H8" s="252">
        <f>SUM(H6:H7)</f>
        <v>0</v>
      </c>
    </row>
    <row r="9" spans="1:8" ht="16" thickBot="1">
      <c r="A9" s="362" t="s">
        <v>492</v>
      </c>
      <c r="B9" s="362"/>
      <c r="C9" s="362"/>
      <c r="D9" s="362"/>
      <c r="E9" s="362"/>
      <c r="F9" s="362"/>
      <c r="G9" s="362"/>
      <c r="H9" s="362"/>
    </row>
    <row r="10" spans="1:8">
      <c r="A10" s="372"/>
      <c r="B10" s="16" t="s">
        <v>4</v>
      </c>
      <c r="C10" s="316" t="s">
        <v>88</v>
      </c>
      <c r="D10" s="18" t="s">
        <v>383</v>
      </c>
      <c r="E10" s="327"/>
      <c r="F10" s="16" t="s">
        <v>4</v>
      </c>
      <c r="G10" s="316" t="s">
        <v>301</v>
      </c>
      <c r="H10" s="18" t="s">
        <v>383</v>
      </c>
    </row>
    <row r="11" spans="1:8" ht="22">
      <c r="A11" s="373"/>
      <c r="B11" s="20" t="s">
        <v>5</v>
      </c>
      <c r="C11" s="54" t="s">
        <v>417</v>
      </c>
      <c r="D11" s="249">
        <f>6/H2</f>
        <v>0.88235294117647056</v>
      </c>
      <c r="E11" s="328"/>
      <c r="F11" s="20" t="s">
        <v>5</v>
      </c>
      <c r="G11" s="54" t="s">
        <v>418</v>
      </c>
      <c r="H11" s="249">
        <f>6/H2</f>
        <v>0.88235294117647056</v>
      </c>
    </row>
    <row r="12" spans="1:8">
      <c r="A12" s="373"/>
      <c r="B12" s="243" t="s">
        <v>324</v>
      </c>
      <c r="C12" s="54" t="s">
        <v>322</v>
      </c>
      <c r="D12" s="251"/>
      <c r="E12" s="328"/>
      <c r="F12" s="243" t="s">
        <v>324</v>
      </c>
      <c r="G12" s="54" t="s">
        <v>322</v>
      </c>
      <c r="H12" s="251"/>
    </row>
    <row r="13" spans="1:8">
      <c r="A13" s="373"/>
      <c r="B13" s="36" t="s">
        <v>51</v>
      </c>
      <c r="C13" s="138"/>
      <c r="D13" s="253">
        <f>C13*D11</f>
        <v>0</v>
      </c>
      <c r="E13" s="328"/>
      <c r="F13" s="36" t="s">
        <v>51</v>
      </c>
      <c r="G13" s="138"/>
      <c r="H13" s="253">
        <f>G13*H11</f>
        <v>0</v>
      </c>
    </row>
    <row r="14" spans="1:8">
      <c r="A14" s="373"/>
      <c r="B14" s="36" t="s">
        <v>50</v>
      </c>
      <c r="C14" s="153"/>
      <c r="D14" s="253">
        <f>C14*D11</f>
        <v>0</v>
      </c>
      <c r="E14" s="328"/>
      <c r="F14" s="36" t="s">
        <v>50</v>
      </c>
      <c r="G14" s="153"/>
      <c r="H14" s="253">
        <f>G14*H11</f>
        <v>0</v>
      </c>
    </row>
    <row r="15" spans="1:8" ht="16" thickBot="1">
      <c r="A15" s="374"/>
      <c r="B15" s="37" t="s">
        <v>37</v>
      </c>
      <c r="C15" s="38">
        <f>SUM(C13:C14)</f>
        <v>0</v>
      </c>
      <c r="D15" s="252">
        <f>SUM(D13:D14)</f>
        <v>0</v>
      </c>
      <c r="E15" s="330"/>
      <c r="F15" s="37" t="s">
        <v>37</v>
      </c>
      <c r="G15" s="38">
        <f>SUM(G13:G14)</f>
        <v>0</v>
      </c>
      <c r="H15" s="252">
        <f>SUM(H13:H14)</f>
        <v>0</v>
      </c>
    </row>
    <row r="16" spans="1:8" ht="16" thickBot="1">
      <c r="A16" s="362" t="str">
        <f>A9</f>
        <v>Минимальный заказ 300 шт. в ассортименте, но не менее 5 шт одного цвета</v>
      </c>
      <c r="B16" s="362"/>
      <c r="C16" s="362"/>
      <c r="D16" s="362"/>
      <c r="E16" s="362"/>
      <c r="F16" s="362"/>
      <c r="G16" s="362"/>
      <c r="H16" s="362"/>
    </row>
    <row r="17" spans="1:8">
      <c r="A17" s="372"/>
      <c r="B17" s="16" t="s">
        <v>4</v>
      </c>
      <c r="C17" s="316" t="s">
        <v>151</v>
      </c>
      <c r="D17" s="18" t="s">
        <v>383</v>
      </c>
      <c r="E17" s="327"/>
      <c r="F17" s="16" t="s">
        <v>4</v>
      </c>
      <c r="G17" s="186" t="s">
        <v>90</v>
      </c>
      <c r="H17" s="18" t="s">
        <v>383</v>
      </c>
    </row>
    <row r="18" spans="1:8" ht="33">
      <c r="A18" s="373"/>
      <c r="B18" s="20" t="s">
        <v>5</v>
      </c>
      <c r="C18" s="54" t="s">
        <v>419</v>
      </c>
      <c r="D18" s="249">
        <f>6/H2</f>
        <v>0.88235294117647056</v>
      </c>
      <c r="E18" s="328"/>
      <c r="F18" s="20" t="s">
        <v>5</v>
      </c>
      <c r="G18" s="54" t="s">
        <v>424</v>
      </c>
      <c r="H18" s="249">
        <f>38/H2</f>
        <v>5.5882352941176476</v>
      </c>
    </row>
    <row r="19" spans="1:8">
      <c r="A19" s="373"/>
      <c r="B19" s="243" t="s">
        <v>324</v>
      </c>
      <c r="C19" s="54" t="s">
        <v>322</v>
      </c>
      <c r="D19" s="251"/>
      <c r="E19" s="328"/>
      <c r="F19" s="243" t="s">
        <v>324</v>
      </c>
      <c r="G19" s="54" t="s">
        <v>322</v>
      </c>
      <c r="H19" s="251"/>
    </row>
    <row r="20" spans="1:8">
      <c r="A20" s="373"/>
      <c r="B20" s="36" t="s">
        <v>51</v>
      </c>
      <c r="C20" s="138"/>
      <c r="D20" s="253">
        <f>C20*D18</f>
        <v>0</v>
      </c>
      <c r="E20" s="328"/>
      <c r="F20" s="36" t="s">
        <v>51</v>
      </c>
      <c r="G20" s="138"/>
      <c r="H20" s="253">
        <f>G20*H18</f>
        <v>0</v>
      </c>
    </row>
    <row r="21" spans="1:8">
      <c r="A21" s="373"/>
      <c r="B21" s="36" t="s">
        <v>50</v>
      </c>
      <c r="C21" s="153"/>
      <c r="D21" s="253">
        <f>C21*D18</f>
        <v>0</v>
      </c>
      <c r="E21" s="328"/>
      <c r="F21" s="36"/>
      <c r="G21" s="55"/>
      <c r="H21" s="253"/>
    </row>
    <row r="22" spans="1:8" ht="16" thickBot="1">
      <c r="A22" s="374"/>
      <c r="B22" s="37" t="s">
        <v>37</v>
      </c>
      <c r="C22" s="38">
        <f>SUM(C20:C21)</f>
        <v>0</v>
      </c>
      <c r="D22" s="252">
        <f>SUM(D20:D21)</f>
        <v>0</v>
      </c>
      <c r="E22" s="330"/>
      <c r="F22" s="37" t="s">
        <v>37</v>
      </c>
      <c r="G22" s="38">
        <f>SUM(G20:G21)</f>
        <v>0</v>
      </c>
      <c r="H22" s="252">
        <f>SUM(H20:H21)</f>
        <v>0</v>
      </c>
    </row>
    <row r="23" spans="1:8" ht="16" thickBot="1">
      <c r="A23" s="362" t="str">
        <f>A9</f>
        <v>Минимальный заказ 300 шт. в ассортименте, но не менее 5 шт одного цвета</v>
      </c>
      <c r="B23" s="362"/>
      <c r="C23" s="362"/>
      <c r="D23" s="362"/>
      <c r="E23" s="362"/>
      <c r="F23" s="362"/>
      <c r="G23" s="362"/>
      <c r="H23" s="362"/>
    </row>
    <row r="24" spans="1:8">
      <c r="A24" s="372"/>
      <c r="B24" s="16" t="s">
        <v>4</v>
      </c>
      <c r="C24" s="186" t="s">
        <v>91</v>
      </c>
      <c r="D24" s="18" t="s">
        <v>383</v>
      </c>
      <c r="E24" s="327"/>
      <c r="F24" s="16" t="s">
        <v>4</v>
      </c>
      <c r="G24" s="316" t="s">
        <v>97</v>
      </c>
      <c r="H24" s="18" t="s">
        <v>383</v>
      </c>
    </row>
    <row r="25" spans="1:8" ht="33">
      <c r="A25" s="373"/>
      <c r="B25" s="20" t="s">
        <v>5</v>
      </c>
      <c r="C25" s="54" t="s">
        <v>423</v>
      </c>
      <c r="D25" s="249">
        <f>32/H2</f>
        <v>4.7058823529411766</v>
      </c>
      <c r="E25" s="328"/>
      <c r="F25" s="20" t="s">
        <v>5</v>
      </c>
      <c r="G25" s="54" t="s">
        <v>420</v>
      </c>
      <c r="H25" s="249">
        <f>6/H2</f>
        <v>0.88235294117647056</v>
      </c>
    </row>
    <row r="26" spans="1:8">
      <c r="A26" s="373"/>
      <c r="B26" s="243" t="s">
        <v>324</v>
      </c>
      <c r="C26" s="54" t="s">
        <v>322</v>
      </c>
      <c r="D26" s="251"/>
      <c r="E26" s="328"/>
      <c r="F26" s="243" t="s">
        <v>324</v>
      </c>
      <c r="G26" s="54" t="s">
        <v>322</v>
      </c>
      <c r="H26" s="251"/>
    </row>
    <row r="27" spans="1:8">
      <c r="A27" s="373"/>
      <c r="B27" s="36" t="s">
        <v>51</v>
      </c>
      <c r="C27" s="138"/>
      <c r="D27" s="253">
        <f>C27*D25</f>
        <v>0</v>
      </c>
      <c r="E27" s="328"/>
      <c r="F27" s="36" t="s">
        <v>23</v>
      </c>
      <c r="G27" s="138"/>
      <c r="H27" s="253">
        <f>G27*H25</f>
        <v>0</v>
      </c>
    </row>
    <row r="28" spans="1:8">
      <c r="A28" s="373"/>
      <c r="B28" s="36"/>
      <c r="C28" s="55"/>
      <c r="D28" s="253"/>
      <c r="E28" s="328"/>
      <c r="F28" s="36" t="s">
        <v>50</v>
      </c>
      <c r="G28" s="175"/>
      <c r="H28" s="253">
        <f>G28*H25</f>
        <v>0</v>
      </c>
    </row>
    <row r="29" spans="1:8" ht="16" thickBot="1">
      <c r="A29" s="374"/>
      <c r="B29" s="37" t="s">
        <v>37</v>
      </c>
      <c r="C29" s="38">
        <f>SUM(C27:C28)</f>
        <v>0</v>
      </c>
      <c r="D29" s="252">
        <f>SUM(D27:D28)</f>
        <v>0</v>
      </c>
      <c r="E29" s="330"/>
      <c r="F29" s="37" t="s">
        <v>37</v>
      </c>
      <c r="G29" s="38">
        <f>SUM(G27:G28)</f>
        <v>0</v>
      </c>
      <c r="H29" s="252">
        <f>SUM(H27:H28)</f>
        <v>0</v>
      </c>
    </row>
    <row r="30" spans="1:8" ht="16" thickBot="1">
      <c r="A30" s="390" t="str">
        <f>A9</f>
        <v>Минимальный заказ 300 шт. в ассортименте, но не менее 5 шт одного цвета</v>
      </c>
      <c r="B30" s="332"/>
      <c r="C30" s="332"/>
      <c r="D30" s="332"/>
      <c r="E30" s="332"/>
      <c r="F30" s="332"/>
      <c r="G30" s="332"/>
      <c r="H30" s="332"/>
    </row>
    <row r="31" spans="1:8">
      <c r="A31" s="372"/>
      <c r="B31" s="16" t="s">
        <v>4</v>
      </c>
      <c r="C31" s="316" t="s">
        <v>237</v>
      </c>
      <c r="D31" s="18" t="s">
        <v>383</v>
      </c>
      <c r="E31" s="372"/>
      <c r="F31" s="16" t="s">
        <v>4</v>
      </c>
      <c r="G31" s="316" t="s">
        <v>238</v>
      </c>
      <c r="H31" s="18" t="s">
        <v>383</v>
      </c>
    </row>
    <row r="32" spans="1:8" ht="22">
      <c r="A32" s="373"/>
      <c r="B32" s="20" t="s">
        <v>5</v>
      </c>
      <c r="C32" s="54" t="s">
        <v>426</v>
      </c>
      <c r="D32" s="249">
        <f>11/H2</f>
        <v>1.6176470588235294</v>
      </c>
      <c r="E32" s="373"/>
      <c r="F32" s="20" t="s">
        <v>5</v>
      </c>
      <c r="G32" s="54" t="s">
        <v>421</v>
      </c>
      <c r="H32" s="249">
        <f>6/H2</f>
        <v>0.88235294117647056</v>
      </c>
    </row>
    <row r="33" spans="1:8">
      <c r="A33" s="373"/>
      <c r="B33" s="243" t="s">
        <v>324</v>
      </c>
      <c r="C33" s="54" t="s">
        <v>322</v>
      </c>
      <c r="D33" s="251"/>
      <c r="E33" s="373"/>
      <c r="F33" s="243" t="s">
        <v>324</v>
      </c>
      <c r="G33" s="54" t="s">
        <v>322</v>
      </c>
      <c r="H33" s="251"/>
    </row>
    <row r="34" spans="1:8">
      <c r="A34" s="373"/>
      <c r="B34" s="36"/>
      <c r="C34" s="150"/>
      <c r="D34" s="253">
        <f>C34*D32</f>
        <v>0</v>
      </c>
      <c r="E34" s="373"/>
      <c r="F34" s="36" t="s">
        <v>51</v>
      </c>
      <c r="G34" s="138"/>
      <c r="H34" s="253">
        <f>G34*H32</f>
        <v>0</v>
      </c>
    </row>
    <row r="35" spans="1:8">
      <c r="A35" s="373"/>
      <c r="B35" s="36" t="s">
        <v>50</v>
      </c>
      <c r="C35" s="153"/>
      <c r="D35" s="253">
        <f>C35*D32</f>
        <v>0</v>
      </c>
      <c r="E35" s="373"/>
      <c r="F35" s="36" t="s">
        <v>50</v>
      </c>
      <c r="G35" s="153"/>
      <c r="H35" s="253">
        <f>G35*H32</f>
        <v>0</v>
      </c>
    </row>
    <row r="36" spans="1:8">
      <c r="A36" s="403"/>
      <c r="B36" s="35"/>
      <c r="C36" s="39"/>
      <c r="D36" s="273"/>
      <c r="E36" s="403"/>
      <c r="F36" s="35" t="s">
        <v>52</v>
      </c>
      <c r="G36" s="106"/>
      <c r="H36" s="253">
        <f>G36*H32</f>
        <v>0</v>
      </c>
    </row>
    <row r="37" spans="1:8" ht="16" thickBot="1">
      <c r="A37" s="374"/>
      <c r="B37" s="37" t="s">
        <v>37</v>
      </c>
      <c r="C37" s="38">
        <f>SUM(C34:C35)</f>
        <v>0</v>
      </c>
      <c r="D37" s="252">
        <f>SUM(D34:D35)</f>
        <v>0</v>
      </c>
      <c r="E37" s="374"/>
      <c r="F37" s="37" t="s">
        <v>37</v>
      </c>
      <c r="G37" s="38">
        <f>SUM(G34:G36)</f>
        <v>0</v>
      </c>
      <c r="H37" s="252">
        <f>SUM(H34:H36)</f>
        <v>0</v>
      </c>
    </row>
    <row r="38" spans="1:8" ht="16" thickBot="1">
      <c r="A38" s="390" t="str">
        <f>A9</f>
        <v>Минимальный заказ 300 шт. в ассортименте, но не менее 5 шт одного цвета</v>
      </c>
      <c r="B38" s="332"/>
      <c r="C38" s="332"/>
      <c r="D38" s="332"/>
      <c r="E38" s="332"/>
      <c r="F38" s="332"/>
      <c r="G38" s="332"/>
      <c r="H38" s="332"/>
    </row>
    <row r="39" spans="1:8">
      <c r="A39" s="372"/>
      <c r="B39" s="16" t="s">
        <v>4</v>
      </c>
      <c r="C39" s="316" t="s">
        <v>280</v>
      </c>
      <c r="D39" s="18" t="s">
        <v>383</v>
      </c>
      <c r="E39" s="372"/>
      <c r="F39" s="16" t="s">
        <v>4</v>
      </c>
      <c r="G39" s="316" t="s">
        <v>302</v>
      </c>
      <c r="H39" s="18" t="s">
        <v>383</v>
      </c>
    </row>
    <row r="40" spans="1:8" ht="22">
      <c r="A40" s="373"/>
      <c r="B40" s="20" t="s">
        <v>5</v>
      </c>
      <c r="C40" s="54" t="s">
        <v>620</v>
      </c>
      <c r="D40" s="249">
        <f>6/H2</f>
        <v>0.88235294117647056</v>
      </c>
      <c r="E40" s="373"/>
      <c r="F40" s="20" t="s">
        <v>5</v>
      </c>
      <c r="G40" s="54" t="s">
        <v>422</v>
      </c>
      <c r="H40" s="249">
        <f>6/H2</f>
        <v>0.88235294117647056</v>
      </c>
    </row>
    <row r="41" spans="1:8">
      <c r="A41" s="373"/>
      <c r="B41" s="243" t="s">
        <v>324</v>
      </c>
      <c r="C41" s="54" t="s">
        <v>322</v>
      </c>
      <c r="D41" s="251"/>
      <c r="E41" s="373"/>
      <c r="F41" s="243" t="s">
        <v>324</v>
      </c>
      <c r="G41" s="54" t="s">
        <v>322</v>
      </c>
      <c r="H41" s="251"/>
    </row>
    <row r="42" spans="1:8">
      <c r="A42" s="373"/>
      <c r="B42" s="36" t="s">
        <v>23</v>
      </c>
      <c r="C42" s="138"/>
      <c r="D42" s="253">
        <f>C42*D40</f>
        <v>0</v>
      </c>
      <c r="E42" s="373"/>
      <c r="F42" s="36" t="s">
        <v>23</v>
      </c>
      <c r="G42" s="138"/>
      <c r="H42" s="253">
        <f>G42*H40</f>
        <v>0</v>
      </c>
    </row>
    <row r="43" spans="1:8">
      <c r="A43" s="373"/>
      <c r="B43" s="36" t="s">
        <v>50</v>
      </c>
      <c r="C43" s="153"/>
      <c r="D43" s="253">
        <f>C43*D40</f>
        <v>0</v>
      </c>
      <c r="E43" s="373"/>
      <c r="F43" s="36" t="s">
        <v>50</v>
      </c>
      <c r="G43" s="153"/>
      <c r="H43" s="253">
        <f>G43*H40</f>
        <v>0</v>
      </c>
    </row>
    <row r="44" spans="1:8">
      <c r="A44" s="403"/>
      <c r="B44" s="35"/>
      <c r="C44" s="72"/>
      <c r="D44" s="253"/>
      <c r="E44" s="403"/>
      <c r="F44" s="35"/>
      <c r="G44" s="72"/>
      <c r="H44" s="253"/>
    </row>
    <row r="45" spans="1:8" ht="16" thickBot="1">
      <c r="A45" s="374"/>
      <c r="B45" s="37" t="s">
        <v>37</v>
      </c>
      <c r="C45" s="38">
        <f>SUM(C42:C43)</f>
        <v>0</v>
      </c>
      <c r="D45" s="252">
        <f>SUM(D42:D43)</f>
        <v>0</v>
      </c>
      <c r="E45" s="374"/>
      <c r="F45" s="37" t="s">
        <v>37</v>
      </c>
      <c r="G45" s="38">
        <f>SUM(G42:G43)</f>
        <v>0</v>
      </c>
      <c r="H45" s="252">
        <f>SUM(H42:H43)</f>
        <v>0</v>
      </c>
    </row>
    <row r="46" spans="1:8" ht="16" thickBot="1">
      <c r="A46" s="420" t="str">
        <f>A9</f>
        <v>Минимальный заказ 300 шт. в ассортименте, но не менее 5 шт одного цвета</v>
      </c>
      <c r="B46" s="421"/>
      <c r="C46" s="421"/>
      <c r="D46" s="421"/>
      <c r="E46" s="421"/>
      <c r="F46" s="421"/>
      <c r="G46" s="421"/>
      <c r="H46" s="421"/>
    </row>
    <row r="47" spans="1:8">
      <c r="A47" s="372"/>
      <c r="B47" s="16" t="s">
        <v>4</v>
      </c>
      <c r="C47" s="186" t="s">
        <v>307</v>
      </c>
      <c r="D47" s="18" t="s">
        <v>383</v>
      </c>
      <c r="E47" s="61"/>
      <c r="F47" s="62"/>
      <c r="G47" s="63"/>
      <c r="H47" s="64"/>
    </row>
    <row r="48" spans="1:8" ht="33">
      <c r="A48" s="373"/>
      <c r="B48" s="20" t="s">
        <v>5</v>
      </c>
      <c r="C48" s="54" t="s">
        <v>425</v>
      </c>
      <c r="D48" s="249">
        <f>32/H2</f>
        <v>4.7058823529411766</v>
      </c>
      <c r="E48" s="61"/>
      <c r="F48" s="62"/>
      <c r="G48" s="63"/>
      <c r="H48" s="64"/>
    </row>
    <row r="49" spans="1:8">
      <c r="A49" s="373"/>
      <c r="B49" s="243" t="s">
        <v>324</v>
      </c>
      <c r="C49" s="54" t="s">
        <v>322</v>
      </c>
      <c r="D49" s="251"/>
      <c r="E49" s="61"/>
      <c r="F49" s="62"/>
      <c r="G49" s="63"/>
      <c r="H49" s="64"/>
    </row>
    <row r="50" spans="1:8">
      <c r="A50" s="373"/>
      <c r="B50" s="36" t="s">
        <v>51</v>
      </c>
      <c r="C50" s="138"/>
      <c r="D50" s="253">
        <f>C50*D48</f>
        <v>0</v>
      </c>
      <c r="E50" s="61"/>
      <c r="F50" s="62"/>
      <c r="G50" s="63"/>
      <c r="H50" s="64"/>
    </row>
    <row r="51" spans="1:8">
      <c r="A51" s="373"/>
      <c r="B51" s="36"/>
      <c r="C51" s="55"/>
      <c r="D51" s="253"/>
      <c r="E51" s="61"/>
      <c r="F51" s="62"/>
      <c r="G51" s="63"/>
      <c r="H51" s="64"/>
    </row>
    <row r="52" spans="1:8" ht="16" thickBot="1">
      <c r="A52" s="374"/>
      <c r="B52" s="37" t="s">
        <v>37</v>
      </c>
      <c r="C52" s="38">
        <f>SUM(C50:C51)</f>
        <v>0</v>
      </c>
      <c r="D52" s="252">
        <f>SUM(D50:D51)</f>
        <v>0</v>
      </c>
      <c r="E52" s="61"/>
      <c r="F52" s="62"/>
      <c r="G52" s="63"/>
      <c r="H52" s="64"/>
    </row>
    <row r="53" spans="1:8" ht="18">
      <c r="A53" s="65" t="s">
        <v>92</v>
      </c>
      <c r="C53" s="66">
        <f>C8+G8+C15+G15+C22+G22+C29+G29+C37+G37+C45+G45+C52</f>
        <v>0</v>
      </c>
    </row>
    <row r="54" spans="1:8" ht="18">
      <c r="A54" s="65" t="s">
        <v>93</v>
      </c>
      <c r="C54" s="67">
        <f>D8+H8+D15+H15+D22+H22+D29+H29+D37+H37+D45+H45+D52</f>
        <v>0</v>
      </c>
    </row>
  </sheetData>
  <sheetProtection password="F17D" sheet="1" objects="1" scenarios="1"/>
  <mergeCells count="21">
    <mergeCell ref="A16:H16"/>
    <mergeCell ref="A23:H23"/>
    <mergeCell ref="A38:H38"/>
    <mergeCell ref="A46:H46"/>
    <mergeCell ref="A30:H30"/>
    <mergeCell ref="A47:A52"/>
    <mergeCell ref="A39:A45"/>
    <mergeCell ref="E39:E45"/>
    <mergeCell ref="A1:H1"/>
    <mergeCell ref="A3:A8"/>
    <mergeCell ref="E3:E8"/>
    <mergeCell ref="A10:A15"/>
    <mergeCell ref="E10:E15"/>
    <mergeCell ref="A2:G2"/>
    <mergeCell ref="E17:E22"/>
    <mergeCell ref="A31:A37"/>
    <mergeCell ref="E31:E37"/>
    <mergeCell ref="A24:A29"/>
    <mergeCell ref="E24:E29"/>
    <mergeCell ref="A17:A22"/>
    <mergeCell ref="A9:H9"/>
  </mergeCells>
  <pageMargins left="0.7" right="0.7" top="0.75" bottom="0.75" header="0.3" footer="0.3"/>
  <pageSetup paperSize="9"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theme="6" tint="-0.249977111117893"/>
  </sheetPr>
  <dimension ref="A1:H79"/>
  <sheetViews>
    <sheetView workbookViewId="0">
      <selection activeCell="H2" sqref="H2"/>
    </sheetView>
  </sheetViews>
  <sheetFormatPr baseColWidth="10" defaultRowHeight="15" x14ac:dyDescent="0"/>
  <cols>
    <col min="1" max="1" width="15.6640625" customWidth="1"/>
    <col min="2" max="2" width="13.6640625" customWidth="1"/>
    <col min="3" max="3" width="19.1640625" customWidth="1"/>
    <col min="4" max="4" width="14.33203125" customWidth="1"/>
    <col min="5" max="5" width="15.6640625" customWidth="1"/>
    <col min="6" max="6" width="13.5" customWidth="1"/>
    <col min="7" max="7" width="21.5" customWidth="1"/>
  </cols>
  <sheetData>
    <row r="1" spans="1:8" ht="96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1" thickBot="1">
      <c r="A2" s="354" t="s">
        <v>650</v>
      </c>
      <c r="B2" s="355"/>
      <c r="C2" s="355"/>
      <c r="D2" s="355"/>
      <c r="E2" s="355"/>
      <c r="F2" s="355"/>
      <c r="G2" s="356"/>
      <c r="H2" s="275">
        <v>6.8</v>
      </c>
    </row>
    <row r="3" spans="1:8">
      <c r="A3" s="372"/>
      <c r="B3" s="16" t="s">
        <v>4</v>
      </c>
      <c r="C3" s="310" t="s">
        <v>12</v>
      </c>
      <c r="D3" s="18" t="s">
        <v>383</v>
      </c>
      <c r="E3" s="327"/>
      <c r="F3" s="16" t="s">
        <v>4</v>
      </c>
      <c r="G3" s="310" t="s">
        <v>311</v>
      </c>
      <c r="H3" s="18" t="s">
        <v>383</v>
      </c>
    </row>
    <row r="4" spans="1:8" ht="22">
      <c r="A4" s="373"/>
      <c r="B4" s="20" t="s">
        <v>5</v>
      </c>
      <c r="C4" s="21" t="s">
        <v>401</v>
      </c>
      <c r="D4" s="249">
        <f>7/H2</f>
        <v>1.0294117647058825</v>
      </c>
      <c r="E4" s="328"/>
      <c r="F4" s="20" t="s">
        <v>5</v>
      </c>
      <c r="G4" s="21" t="s">
        <v>400</v>
      </c>
      <c r="H4" s="249">
        <f>7/H2</f>
        <v>1.0294117647058825</v>
      </c>
    </row>
    <row r="5" spans="1:8">
      <c r="A5" s="373"/>
      <c r="B5" s="243" t="s">
        <v>324</v>
      </c>
      <c r="C5" s="54" t="s">
        <v>322</v>
      </c>
      <c r="D5" s="251"/>
      <c r="E5" s="328"/>
      <c r="F5" s="243" t="s">
        <v>324</v>
      </c>
      <c r="G5" s="54" t="s">
        <v>322</v>
      </c>
      <c r="H5" s="251"/>
    </row>
    <row r="6" spans="1:8">
      <c r="A6" s="373"/>
      <c r="B6" s="36" t="s">
        <v>23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>
      <c r="A7" s="373"/>
      <c r="B7" s="36" t="s">
        <v>50</v>
      </c>
      <c r="C7" s="153"/>
      <c r="D7" s="253">
        <f>C7*D4</f>
        <v>0</v>
      </c>
      <c r="E7" s="328"/>
      <c r="F7" s="36" t="s">
        <v>50</v>
      </c>
      <c r="G7" s="153"/>
      <c r="H7" s="253">
        <f>G7*H4</f>
        <v>0</v>
      </c>
    </row>
    <row r="8" spans="1:8" ht="16" thickBot="1">
      <c r="A8" s="374"/>
      <c r="B8" s="37" t="s">
        <v>37</v>
      </c>
      <c r="C8" s="38">
        <f>SUM(C6:C7)</f>
        <v>0</v>
      </c>
      <c r="D8" s="252">
        <f>SUM(D6:D7)</f>
        <v>0</v>
      </c>
      <c r="E8" s="330"/>
      <c r="F8" s="37" t="s">
        <v>37</v>
      </c>
      <c r="G8" s="38">
        <f>SUM(G6:G7)</f>
        <v>0</v>
      </c>
      <c r="H8" s="252">
        <f>SUM(H6:H7)</f>
        <v>0</v>
      </c>
    </row>
    <row r="9" spans="1:8" ht="16" thickBot="1">
      <c r="A9" s="390" t="s">
        <v>492</v>
      </c>
      <c r="B9" s="332"/>
      <c r="C9" s="332"/>
      <c r="D9" s="332"/>
      <c r="E9" s="332"/>
      <c r="F9" s="332"/>
      <c r="G9" s="332"/>
      <c r="H9" s="332"/>
    </row>
    <row r="10" spans="1:8">
      <c r="A10" s="372"/>
      <c r="B10" s="16" t="s">
        <v>4</v>
      </c>
      <c r="C10" s="310" t="s">
        <v>312</v>
      </c>
      <c r="D10" s="18" t="s">
        <v>383</v>
      </c>
      <c r="E10" s="327"/>
      <c r="F10" s="16" t="s">
        <v>4</v>
      </c>
      <c r="G10" s="310" t="s">
        <v>313</v>
      </c>
      <c r="H10" s="18" t="s">
        <v>383</v>
      </c>
    </row>
    <row r="11" spans="1:8" ht="22">
      <c r="A11" s="373"/>
      <c r="B11" s="20" t="s">
        <v>5</v>
      </c>
      <c r="C11" s="21" t="s">
        <v>402</v>
      </c>
      <c r="D11" s="249">
        <f>7/H2</f>
        <v>1.0294117647058825</v>
      </c>
      <c r="E11" s="328"/>
      <c r="F11" s="20" t="s">
        <v>5</v>
      </c>
      <c r="G11" s="21" t="s">
        <v>403</v>
      </c>
      <c r="H11" s="249">
        <f>7/H2</f>
        <v>1.0294117647058825</v>
      </c>
    </row>
    <row r="12" spans="1:8">
      <c r="A12" s="373"/>
      <c r="B12" s="243" t="s">
        <v>324</v>
      </c>
      <c r="C12" s="54" t="s">
        <v>322</v>
      </c>
      <c r="D12" s="251"/>
      <c r="E12" s="328"/>
      <c r="F12" s="243" t="s">
        <v>324</v>
      </c>
      <c r="G12" s="54" t="s">
        <v>322</v>
      </c>
      <c r="H12" s="251"/>
    </row>
    <row r="13" spans="1:8">
      <c r="A13" s="373"/>
      <c r="B13" s="36" t="s">
        <v>23</v>
      </c>
      <c r="C13" s="138"/>
      <c r="D13" s="253">
        <f>C13*D11</f>
        <v>0</v>
      </c>
      <c r="E13" s="328"/>
      <c r="F13" s="36" t="s">
        <v>51</v>
      </c>
      <c r="G13" s="138"/>
      <c r="H13" s="253">
        <f>G13*H11</f>
        <v>0</v>
      </c>
    </row>
    <row r="14" spans="1:8">
      <c r="A14" s="373"/>
      <c r="B14" s="36" t="s">
        <v>50</v>
      </c>
      <c r="C14" s="153"/>
      <c r="D14" s="253">
        <f>C14*D11</f>
        <v>0</v>
      </c>
      <c r="E14" s="328"/>
      <c r="F14" s="36" t="s">
        <v>50</v>
      </c>
      <c r="G14" s="153"/>
      <c r="H14" s="253">
        <f>G14*H11</f>
        <v>0</v>
      </c>
    </row>
    <row r="15" spans="1:8">
      <c r="A15" s="403"/>
      <c r="B15" s="35"/>
      <c r="C15" s="72"/>
      <c r="D15" s="273"/>
      <c r="E15" s="329"/>
      <c r="F15" s="35" t="s">
        <v>38</v>
      </c>
      <c r="G15" s="236"/>
      <c r="H15" s="253">
        <f>G15*H12</f>
        <v>0</v>
      </c>
    </row>
    <row r="16" spans="1:8" ht="16" thickBot="1">
      <c r="A16" s="374"/>
      <c r="B16" s="37" t="s">
        <v>37</v>
      </c>
      <c r="C16" s="38">
        <f>SUM(C13:C14)</f>
        <v>0</v>
      </c>
      <c r="D16" s="252">
        <f>SUM(D13:D14)</f>
        <v>0</v>
      </c>
      <c r="E16" s="330"/>
      <c r="F16" s="37" t="s">
        <v>37</v>
      </c>
      <c r="G16" s="38">
        <f>SUM(G13:G15)</f>
        <v>0</v>
      </c>
      <c r="H16" s="252">
        <f>SUM(H13:H15)</f>
        <v>0</v>
      </c>
    </row>
    <row r="17" spans="1:8" ht="16" thickBot="1">
      <c r="A17" s="362" t="str">
        <f>A9</f>
        <v>Минимальный заказ 300 шт. в ассортименте, но не менее 5 шт одного цвета</v>
      </c>
      <c r="B17" s="362"/>
      <c r="C17" s="362"/>
      <c r="D17" s="362"/>
      <c r="E17" s="362"/>
      <c r="F17" s="362"/>
      <c r="G17" s="362"/>
      <c r="H17" s="362"/>
    </row>
    <row r="18" spans="1:8">
      <c r="A18" s="372"/>
      <c r="B18" s="16" t="s">
        <v>4</v>
      </c>
      <c r="C18" s="310" t="s">
        <v>627</v>
      </c>
      <c r="D18" s="18" t="s">
        <v>383</v>
      </c>
      <c r="E18" s="327"/>
      <c r="F18" s="16" t="s">
        <v>4</v>
      </c>
      <c r="G18" s="310" t="s">
        <v>310</v>
      </c>
      <c r="H18" s="18" t="s">
        <v>383</v>
      </c>
    </row>
    <row r="19" spans="1:8" ht="22">
      <c r="A19" s="373"/>
      <c r="B19" s="20" t="s">
        <v>5</v>
      </c>
      <c r="C19" s="21" t="s">
        <v>628</v>
      </c>
      <c r="D19" s="249">
        <f>24/H2</f>
        <v>3.5294117647058822</v>
      </c>
      <c r="E19" s="328"/>
      <c r="F19" s="20" t="s">
        <v>5</v>
      </c>
      <c r="G19" s="21" t="s">
        <v>404</v>
      </c>
      <c r="H19" s="249">
        <f>7/H2</f>
        <v>1.0294117647058825</v>
      </c>
    </row>
    <row r="20" spans="1:8">
      <c r="A20" s="373"/>
      <c r="B20" s="243" t="s">
        <v>324</v>
      </c>
      <c r="C20" s="54" t="s">
        <v>322</v>
      </c>
      <c r="D20" s="251"/>
      <c r="E20" s="328"/>
      <c r="F20" s="243" t="s">
        <v>324</v>
      </c>
      <c r="G20" s="54" t="s">
        <v>322</v>
      </c>
      <c r="H20" s="251"/>
    </row>
    <row r="21" spans="1:8">
      <c r="A21" s="373"/>
      <c r="B21" s="36" t="s">
        <v>23</v>
      </c>
      <c r="C21" s="138"/>
      <c r="D21" s="253">
        <f>C21*D19</f>
        <v>0</v>
      </c>
      <c r="E21" s="328"/>
      <c r="F21" s="36" t="s">
        <v>51</v>
      </c>
      <c r="G21" s="138"/>
      <c r="H21" s="253">
        <f>G21*H19</f>
        <v>0</v>
      </c>
    </row>
    <row r="22" spans="1:8">
      <c r="A22" s="373"/>
      <c r="B22" s="36"/>
      <c r="C22" s="55"/>
      <c r="D22" s="253"/>
      <c r="E22" s="328"/>
      <c r="F22" s="36" t="s">
        <v>50</v>
      </c>
      <c r="G22" s="153"/>
      <c r="H22" s="253">
        <f>G22*H19</f>
        <v>0</v>
      </c>
    </row>
    <row r="23" spans="1:8" ht="16" thickBot="1">
      <c r="A23" s="374"/>
      <c r="B23" s="37" t="s">
        <v>37</v>
      </c>
      <c r="C23" s="38">
        <f>SUM(C21:C22)</f>
        <v>0</v>
      </c>
      <c r="D23" s="252">
        <f>SUM(D21:D22)</f>
        <v>0</v>
      </c>
      <c r="E23" s="330"/>
      <c r="F23" s="37" t="s">
        <v>37</v>
      </c>
      <c r="G23" s="38">
        <f>SUM(G21:G22)</f>
        <v>0</v>
      </c>
      <c r="H23" s="252">
        <f>SUM(H21:H22)</f>
        <v>0</v>
      </c>
    </row>
    <row r="24" spans="1:8" ht="16" thickBot="1">
      <c r="A24" s="362" t="str">
        <f>A9</f>
        <v>Минимальный заказ 300 шт. в ассортименте, но не менее 5 шт одного цвета</v>
      </c>
      <c r="B24" s="362"/>
      <c r="C24" s="362"/>
      <c r="D24" s="362"/>
      <c r="E24" s="362"/>
      <c r="F24" s="362"/>
      <c r="G24" s="362"/>
      <c r="H24" s="362"/>
    </row>
    <row r="25" spans="1:8">
      <c r="A25" s="372"/>
      <c r="B25" s="16" t="s">
        <v>4</v>
      </c>
      <c r="C25" s="310" t="s">
        <v>629</v>
      </c>
      <c r="D25" s="18" t="s">
        <v>383</v>
      </c>
      <c r="E25" s="327"/>
      <c r="F25" s="16" t="s">
        <v>4</v>
      </c>
      <c r="G25" s="310" t="s">
        <v>149</v>
      </c>
      <c r="H25" s="18" t="s">
        <v>383</v>
      </c>
    </row>
    <row r="26" spans="1:8" ht="33">
      <c r="A26" s="373"/>
      <c r="B26" s="20" t="s">
        <v>5</v>
      </c>
      <c r="C26" s="21" t="s">
        <v>630</v>
      </c>
      <c r="D26" s="249">
        <f>24/H2</f>
        <v>3.5294117647058822</v>
      </c>
      <c r="E26" s="328"/>
      <c r="F26" s="20" t="s">
        <v>5</v>
      </c>
      <c r="G26" s="21" t="s">
        <v>405</v>
      </c>
      <c r="H26" s="249">
        <f>7/H2</f>
        <v>1.0294117647058825</v>
      </c>
    </row>
    <row r="27" spans="1:8">
      <c r="A27" s="373"/>
      <c r="B27" s="243" t="s">
        <v>324</v>
      </c>
      <c r="C27" s="54" t="s">
        <v>322</v>
      </c>
      <c r="D27" s="251"/>
      <c r="E27" s="328"/>
      <c r="F27" s="243" t="s">
        <v>324</v>
      </c>
      <c r="G27" s="54" t="s">
        <v>322</v>
      </c>
      <c r="H27" s="251"/>
    </row>
    <row r="28" spans="1:8">
      <c r="A28" s="373"/>
      <c r="B28" s="36" t="s">
        <v>23</v>
      </c>
      <c r="C28" s="138"/>
      <c r="D28" s="253">
        <f>C28*D26</f>
        <v>0</v>
      </c>
      <c r="E28" s="328"/>
      <c r="F28" s="36" t="s">
        <v>51</v>
      </c>
      <c r="G28" s="138"/>
      <c r="H28" s="253">
        <f>G28*H26</f>
        <v>0</v>
      </c>
    </row>
    <row r="29" spans="1:8">
      <c r="A29" s="373"/>
      <c r="B29" s="36"/>
      <c r="C29" s="55"/>
      <c r="D29" s="253"/>
      <c r="E29" s="328"/>
      <c r="F29" s="36" t="s">
        <v>50</v>
      </c>
      <c r="G29" s="153"/>
      <c r="H29" s="253">
        <f>G29*H26</f>
        <v>0</v>
      </c>
    </row>
    <row r="30" spans="1:8">
      <c r="A30" s="373"/>
      <c r="B30" s="36"/>
      <c r="C30" s="55"/>
      <c r="D30" s="253"/>
      <c r="E30" s="328"/>
      <c r="F30" s="36" t="s">
        <v>61</v>
      </c>
      <c r="G30" s="137"/>
      <c r="H30" s="253">
        <f>G30*H26</f>
        <v>0</v>
      </c>
    </row>
    <row r="31" spans="1:8" ht="16" thickBot="1">
      <c r="A31" s="374"/>
      <c r="B31" s="37" t="s">
        <v>37</v>
      </c>
      <c r="C31" s="38">
        <f>SUM(C28:C30)</f>
        <v>0</v>
      </c>
      <c r="D31" s="252">
        <f>SUM(D28:D30)</f>
        <v>0</v>
      </c>
      <c r="E31" s="330"/>
      <c r="F31" s="37" t="s">
        <v>37</v>
      </c>
      <c r="G31" s="38">
        <f>SUM(G28:G30)</f>
        <v>0</v>
      </c>
      <c r="H31" s="252">
        <f>SUM(H28:H30)</f>
        <v>0</v>
      </c>
    </row>
    <row r="32" spans="1:8" ht="16" thickBot="1">
      <c r="A32" s="390" t="str">
        <f>A9</f>
        <v>Минимальный заказ 300 шт. в ассортименте, но не менее 5 шт одного цвета</v>
      </c>
      <c r="B32" s="332"/>
      <c r="C32" s="332"/>
      <c r="D32" s="332"/>
      <c r="E32" s="332"/>
      <c r="F32" s="332"/>
      <c r="G32" s="332"/>
      <c r="H32" s="332"/>
    </row>
    <row r="33" spans="1:8">
      <c r="A33" s="372"/>
      <c r="B33" s="16" t="s">
        <v>4</v>
      </c>
      <c r="C33" s="17" t="s">
        <v>212</v>
      </c>
      <c r="D33" s="18" t="s">
        <v>383</v>
      </c>
      <c r="E33" s="397"/>
      <c r="F33" s="16" t="s">
        <v>4</v>
      </c>
      <c r="G33" s="310" t="s">
        <v>241</v>
      </c>
      <c r="H33" s="18" t="s">
        <v>383</v>
      </c>
    </row>
    <row r="34" spans="1:8" ht="33">
      <c r="A34" s="373"/>
      <c r="B34" s="20" t="s">
        <v>5</v>
      </c>
      <c r="C34" s="21" t="s">
        <v>414</v>
      </c>
      <c r="D34" s="249">
        <f>29/H2</f>
        <v>4.2647058823529411</v>
      </c>
      <c r="E34" s="398"/>
      <c r="F34" s="20" t="s">
        <v>5</v>
      </c>
      <c r="G34" s="21" t="s">
        <v>406</v>
      </c>
      <c r="H34" s="263">
        <f>11/H2</f>
        <v>1.6176470588235294</v>
      </c>
    </row>
    <row r="35" spans="1:8">
      <c r="A35" s="373"/>
      <c r="B35" s="243" t="s">
        <v>324</v>
      </c>
      <c r="C35" s="54" t="s">
        <v>322</v>
      </c>
      <c r="D35" s="251"/>
      <c r="E35" s="398"/>
      <c r="F35" s="243" t="s">
        <v>324</v>
      </c>
      <c r="G35" s="54" t="s">
        <v>322</v>
      </c>
      <c r="H35" s="260"/>
    </row>
    <row r="36" spans="1:8">
      <c r="A36" s="373"/>
      <c r="B36" s="36" t="s">
        <v>23</v>
      </c>
      <c r="C36" s="138"/>
      <c r="D36" s="253">
        <f>C36*D34</f>
        <v>0</v>
      </c>
      <c r="E36" s="398"/>
      <c r="F36" s="36" t="s">
        <v>23</v>
      </c>
      <c r="G36" s="138"/>
      <c r="H36" s="259">
        <f>G36*H34</f>
        <v>0</v>
      </c>
    </row>
    <row r="37" spans="1:8">
      <c r="A37" s="373"/>
      <c r="B37" s="36"/>
      <c r="C37" s="55"/>
      <c r="D37" s="253"/>
      <c r="E37" s="398"/>
      <c r="F37" s="36" t="s">
        <v>50</v>
      </c>
      <c r="G37" s="153"/>
      <c r="H37" s="259">
        <f>G37*H34</f>
        <v>0</v>
      </c>
    </row>
    <row r="38" spans="1:8" ht="16" thickBot="1">
      <c r="A38" s="374"/>
      <c r="B38" s="37" t="s">
        <v>37</v>
      </c>
      <c r="C38" s="38">
        <f>SUM(C36:C37)</f>
        <v>0</v>
      </c>
      <c r="D38" s="252">
        <f>SUM(D36:D37)</f>
        <v>0</v>
      </c>
      <c r="E38" s="399"/>
      <c r="F38" s="37" t="s">
        <v>37</v>
      </c>
      <c r="G38" s="38">
        <f>SUM(G36:G37)</f>
        <v>0</v>
      </c>
      <c r="H38" s="280">
        <f>SUM(H36:H37)</f>
        <v>0</v>
      </c>
    </row>
    <row r="39" spans="1:8" ht="16" thickBot="1">
      <c r="A39" s="390" t="str">
        <f>A9</f>
        <v>Минимальный заказ 300 шт. в ассортименте, но не менее 5 шт одного цвета</v>
      </c>
      <c r="B39" s="332"/>
      <c r="C39" s="332"/>
      <c r="D39" s="332"/>
      <c r="E39" s="332"/>
      <c r="F39" s="332"/>
      <c r="G39" s="332"/>
      <c r="H39" s="332"/>
    </row>
    <row r="40" spans="1:8">
      <c r="A40" s="372"/>
      <c r="B40" s="16" t="s">
        <v>4</v>
      </c>
      <c r="C40" s="310" t="s">
        <v>621</v>
      </c>
      <c r="D40" s="18" t="s">
        <v>383</v>
      </c>
      <c r="E40" s="397"/>
      <c r="F40" s="16" t="s">
        <v>4</v>
      </c>
      <c r="G40" s="311" t="s">
        <v>623</v>
      </c>
      <c r="H40" s="18" t="s">
        <v>383</v>
      </c>
    </row>
    <row r="41" spans="1:8" ht="33">
      <c r="A41" s="373"/>
      <c r="B41" s="20" t="s">
        <v>5</v>
      </c>
      <c r="C41" s="21" t="s">
        <v>624</v>
      </c>
      <c r="D41" s="249">
        <f>24/H2</f>
        <v>3.5294117647058822</v>
      </c>
      <c r="E41" s="398"/>
      <c r="F41" s="20" t="s">
        <v>5</v>
      </c>
      <c r="G41" s="21" t="s">
        <v>622</v>
      </c>
      <c r="H41" s="263">
        <f>7/H2</f>
        <v>1.0294117647058825</v>
      </c>
    </row>
    <row r="42" spans="1:8">
      <c r="A42" s="373"/>
      <c r="B42" s="243" t="s">
        <v>324</v>
      </c>
      <c r="C42" s="54" t="s">
        <v>322</v>
      </c>
      <c r="D42" s="251"/>
      <c r="E42" s="398"/>
      <c r="F42" s="243" t="s">
        <v>324</v>
      </c>
      <c r="G42" s="54" t="s">
        <v>322</v>
      </c>
      <c r="H42" s="260"/>
    </row>
    <row r="43" spans="1:8">
      <c r="A43" s="373"/>
      <c r="B43" s="36" t="s">
        <v>23</v>
      </c>
      <c r="C43" s="138"/>
      <c r="D43" s="253">
        <f>C43*D41</f>
        <v>0</v>
      </c>
      <c r="E43" s="398"/>
      <c r="F43" s="36" t="s">
        <v>23</v>
      </c>
      <c r="G43" s="138"/>
      <c r="H43" s="259">
        <f>G43*H41</f>
        <v>0</v>
      </c>
    </row>
    <row r="44" spans="1:8">
      <c r="A44" s="373"/>
      <c r="B44" s="36"/>
      <c r="C44" s="55"/>
      <c r="D44" s="253"/>
      <c r="E44" s="398"/>
      <c r="F44" s="36" t="s">
        <v>50</v>
      </c>
      <c r="G44" s="153"/>
      <c r="H44" s="259">
        <f>G44*H41</f>
        <v>0</v>
      </c>
    </row>
    <row r="45" spans="1:8" ht="16" thickBot="1">
      <c r="A45" s="374"/>
      <c r="B45" s="37" t="s">
        <v>37</v>
      </c>
      <c r="C45" s="38">
        <f>SUM(C43:C44)</f>
        <v>0</v>
      </c>
      <c r="D45" s="252">
        <f>SUM(D43:D44)</f>
        <v>0</v>
      </c>
      <c r="E45" s="399"/>
      <c r="F45" s="37" t="s">
        <v>37</v>
      </c>
      <c r="G45" s="38">
        <f>SUM(G43:G44)</f>
        <v>0</v>
      </c>
      <c r="H45" s="280">
        <f>SUM(H43:H44)</f>
        <v>0</v>
      </c>
    </row>
    <row r="46" spans="1:8" ht="16" thickBot="1">
      <c r="A46" s="390" t="str">
        <f>A9</f>
        <v>Минимальный заказ 300 шт. в ассортименте, но не менее 5 шт одного цвета</v>
      </c>
      <c r="B46" s="332"/>
      <c r="C46" s="332"/>
      <c r="D46" s="332"/>
      <c r="E46" s="332"/>
      <c r="F46" s="332"/>
      <c r="G46" s="332"/>
      <c r="H46" s="332"/>
    </row>
    <row r="47" spans="1:8">
      <c r="A47" s="372"/>
      <c r="B47" s="16" t="s">
        <v>4</v>
      </c>
      <c r="C47" s="228" t="s">
        <v>267</v>
      </c>
      <c r="D47" s="18" t="s">
        <v>383</v>
      </c>
      <c r="E47" s="397"/>
      <c r="F47" s="16" t="s">
        <v>4</v>
      </c>
      <c r="G47" s="310" t="s">
        <v>314</v>
      </c>
      <c r="H47" s="18" t="s">
        <v>383</v>
      </c>
    </row>
    <row r="48" spans="1:8" ht="22">
      <c r="A48" s="373"/>
      <c r="B48" s="20" t="s">
        <v>5</v>
      </c>
      <c r="C48" s="21" t="s">
        <v>407</v>
      </c>
      <c r="D48" s="249">
        <f>8.9/H2</f>
        <v>1.3088235294117647</v>
      </c>
      <c r="E48" s="398"/>
      <c r="F48" s="20" t="s">
        <v>5</v>
      </c>
      <c r="G48" s="21" t="s">
        <v>408</v>
      </c>
      <c r="H48" s="249">
        <f>7/H2</f>
        <v>1.0294117647058825</v>
      </c>
    </row>
    <row r="49" spans="1:8">
      <c r="A49" s="373"/>
      <c r="B49" s="243" t="s">
        <v>324</v>
      </c>
      <c r="C49" s="54" t="s">
        <v>322</v>
      </c>
      <c r="D49" s="251"/>
      <c r="E49" s="398"/>
      <c r="F49" s="243" t="s">
        <v>324</v>
      </c>
      <c r="G49" s="54" t="s">
        <v>322</v>
      </c>
      <c r="H49" s="251"/>
    </row>
    <row r="50" spans="1:8">
      <c r="A50" s="373"/>
      <c r="B50" s="36" t="s">
        <v>23</v>
      </c>
      <c r="C50" s="138"/>
      <c r="D50" s="253">
        <f>C50*D48</f>
        <v>0</v>
      </c>
      <c r="E50" s="398"/>
      <c r="F50" s="36" t="s">
        <v>23</v>
      </c>
      <c r="G50" s="138"/>
      <c r="H50" s="253">
        <f>G50*H48</f>
        <v>0</v>
      </c>
    </row>
    <row r="51" spans="1:8">
      <c r="A51" s="373"/>
      <c r="B51" s="36" t="s">
        <v>24</v>
      </c>
      <c r="C51" s="153"/>
      <c r="D51" s="253">
        <f>C51*D48</f>
        <v>0</v>
      </c>
      <c r="E51" s="398"/>
      <c r="F51" s="36" t="s">
        <v>50</v>
      </c>
      <c r="G51" s="153"/>
      <c r="H51" s="253">
        <f>G51*H48</f>
        <v>0</v>
      </c>
    </row>
    <row r="52" spans="1:8" ht="16" thickBot="1">
      <c r="A52" s="374"/>
      <c r="B52" s="37" t="s">
        <v>37</v>
      </c>
      <c r="C52" s="38">
        <f>SUM(C50:C51)</f>
        <v>0</v>
      </c>
      <c r="D52" s="252">
        <f>SUM(D50:D51)</f>
        <v>0</v>
      </c>
      <c r="E52" s="399"/>
      <c r="F52" s="37" t="s">
        <v>37</v>
      </c>
      <c r="G52" s="38">
        <f>SUM(G50:G51)</f>
        <v>0</v>
      </c>
      <c r="H52" s="252">
        <f>SUM(H50:H51)</f>
        <v>0</v>
      </c>
    </row>
    <row r="53" spans="1:8" ht="16" thickBot="1">
      <c r="A53" s="362" t="str">
        <f>A9</f>
        <v>Минимальный заказ 300 шт. в ассортименте, но не менее 5 шт одного цвета</v>
      </c>
      <c r="B53" s="362"/>
      <c r="C53" s="362"/>
      <c r="D53" s="362"/>
      <c r="E53" s="362"/>
      <c r="F53" s="362"/>
      <c r="G53" s="362"/>
      <c r="H53" s="362"/>
    </row>
    <row r="54" spans="1:8">
      <c r="A54" s="372"/>
      <c r="B54" s="16" t="s">
        <v>4</v>
      </c>
      <c r="C54" s="317" t="s">
        <v>315</v>
      </c>
      <c r="D54" s="18" t="s">
        <v>383</v>
      </c>
      <c r="E54" s="397"/>
      <c r="F54" s="16" t="s">
        <v>4</v>
      </c>
      <c r="G54" s="310" t="s">
        <v>316</v>
      </c>
      <c r="H54" s="18" t="s">
        <v>383</v>
      </c>
    </row>
    <row r="55" spans="1:8" ht="22">
      <c r="A55" s="373"/>
      <c r="B55" s="20" t="s">
        <v>5</v>
      </c>
      <c r="C55" s="21" t="s">
        <v>409</v>
      </c>
      <c r="D55" s="249">
        <f>7.7/H2</f>
        <v>1.1323529411764706</v>
      </c>
      <c r="E55" s="398"/>
      <c r="F55" s="20" t="s">
        <v>5</v>
      </c>
      <c r="G55" s="21" t="s">
        <v>410</v>
      </c>
      <c r="H55" s="249">
        <f>7.7/H2</f>
        <v>1.1323529411764706</v>
      </c>
    </row>
    <row r="56" spans="1:8">
      <c r="A56" s="373"/>
      <c r="B56" s="243" t="s">
        <v>324</v>
      </c>
      <c r="C56" s="54" t="s">
        <v>322</v>
      </c>
      <c r="D56" s="251"/>
      <c r="E56" s="398"/>
      <c r="F56" s="278" t="s">
        <v>324</v>
      </c>
      <c r="G56" s="279" t="s">
        <v>322</v>
      </c>
      <c r="H56" s="251"/>
    </row>
    <row r="57" spans="1:8">
      <c r="A57" s="373"/>
      <c r="B57" s="36" t="s">
        <v>23</v>
      </c>
      <c r="C57" s="138"/>
      <c r="D57" s="253">
        <f>C57*D55</f>
        <v>0</v>
      </c>
      <c r="E57" s="398"/>
      <c r="F57" s="36" t="s">
        <v>23</v>
      </c>
      <c r="G57" s="138"/>
      <c r="H57" s="253">
        <f>G57*H55</f>
        <v>0</v>
      </c>
    </row>
    <row r="58" spans="1:8">
      <c r="A58" s="373"/>
      <c r="B58" s="36" t="s">
        <v>24</v>
      </c>
      <c r="C58" s="153"/>
      <c r="D58" s="253">
        <f>C58*D55</f>
        <v>0</v>
      </c>
      <c r="E58" s="398"/>
      <c r="F58" s="36" t="s">
        <v>50</v>
      </c>
      <c r="G58" s="153"/>
      <c r="H58" s="253">
        <f>G58*H55</f>
        <v>0</v>
      </c>
    </row>
    <row r="59" spans="1:8">
      <c r="A59" s="403"/>
      <c r="B59" s="35" t="s">
        <v>258</v>
      </c>
      <c r="C59" s="73"/>
      <c r="D59" s="253">
        <f>C59*D55</f>
        <v>0</v>
      </c>
      <c r="E59" s="423"/>
      <c r="F59" s="35" t="s">
        <v>258</v>
      </c>
      <c r="G59" s="73"/>
      <c r="H59" s="253">
        <f>G59*H55</f>
        <v>0</v>
      </c>
    </row>
    <row r="60" spans="1:8" ht="16" thickBot="1">
      <c r="A60" s="374"/>
      <c r="B60" s="37" t="s">
        <v>37</v>
      </c>
      <c r="C60" s="38">
        <f>SUM(C57:C59)</f>
        <v>0</v>
      </c>
      <c r="D60" s="252">
        <f>SUM(D57:D59)</f>
        <v>0</v>
      </c>
      <c r="E60" s="399"/>
      <c r="F60" s="37" t="s">
        <v>37</v>
      </c>
      <c r="G60" s="38">
        <f>SUM(G57:G59)</f>
        <v>0</v>
      </c>
      <c r="H60" s="252">
        <f>SUM(H57:H59)</f>
        <v>0</v>
      </c>
    </row>
    <row r="61" spans="1:8" ht="16" thickBot="1">
      <c r="A61" s="362" t="str">
        <f>A9</f>
        <v>Минимальный заказ 300 шт. в ассортименте, но не менее 5 шт одного цвета</v>
      </c>
      <c r="B61" s="362"/>
      <c r="C61" s="362"/>
      <c r="D61" s="362"/>
      <c r="E61" s="362"/>
      <c r="F61" s="362"/>
      <c r="G61" s="362"/>
      <c r="H61" s="362"/>
    </row>
    <row r="62" spans="1:8">
      <c r="A62" s="372"/>
      <c r="B62" s="16" t="s">
        <v>4</v>
      </c>
      <c r="C62" s="317" t="s">
        <v>317</v>
      </c>
      <c r="D62" s="18" t="s">
        <v>383</v>
      </c>
      <c r="E62" s="397"/>
      <c r="F62" s="16" t="s">
        <v>4</v>
      </c>
      <c r="G62" s="310" t="s">
        <v>318</v>
      </c>
      <c r="H62" s="18" t="s">
        <v>383</v>
      </c>
    </row>
    <row r="63" spans="1:8" ht="22">
      <c r="A63" s="373"/>
      <c r="B63" s="20" t="s">
        <v>5</v>
      </c>
      <c r="C63" s="21" t="s">
        <v>411</v>
      </c>
      <c r="D63" s="249">
        <f>7/H2</f>
        <v>1.0294117647058825</v>
      </c>
      <c r="E63" s="398"/>
      <c r="F63" s="20" t="s">
        <v>5</v>
      </c>
      <c r="G63" s="21" t="s">
        <v>412</v>
      </c>
      <c r="H63" s="249">
        <f>7/H2</f>
        <v>1.0294117647058825</v>
      </c>
    </row>
    <row r="64" spans="1:8">
      <c r="A64" s="373"/>
      <c r="B64" s="278" t="s">
        <v>324</v>
      </c>
      <c r="C64" s="279" t="s">
        <v>322</v>
      </c>
      <c r="D64" s="251"/>
      <c r="E64" s="398"/>
      <c r="F64" s="278" t="s">
        <v>324</v>
      </c>
      <c r="G64" s="279" t="s">
        <v>322</v>
      </c>
      <c r="H64" s="251"/>
    </row>
    <row r="65" spans="1:8">
      <c r="A65" s="373"/>
      <c r="B65" s="36" t="s">
        <v>23</v>
      </c>
      <c r="C65" s="138"/>
      <c r="D65" s="253">
        <f>C65*D63</f>
        <v>0</v>
      </c>
      <c r="E65" s="398"/>
      <c r="F65" s="36" t="s">
        <v>23</v>
      </c>
      <c r="G65" s="138"/>
      <c r="H65" s="253">
        <f>G65*H63</f>
        <v>0</v>
      </c>
    </row>
    <row r="66" spans="1:8">
      <c r="A66" s="373"/>
      <c r="B66" s="36" t="s">
        <v>24</v>
      </c>
      <c r="C66" s="153"/>
      <c r="D66" s="253">
        <f>C66*D63</f>
        <v>0</v>
      </c>
      <c r="E66" s="398"/>
      <c r="F66" s="36" t="s">
        <v>50</v>
      </c>
      <c r="G66" s="153"/>
      <c r="H66" s="253">
        <f>G66*H63</f>
        <v>0</v>
      </c>
    </row>
    <row r="67" spans="1:8">
      <c r="A67" s="403"/>
      <c r="B67" s="35" t="s">
        <v>258</v>
      </c>
      <c r="C67" s="73"/>
      <c r="D67" s="253">
        <f>C67*D63</f>
        <v>0</v>
      </c>
      <c r="E67" s="423"/>
      <c r="F67" s="35" t="s">
        <v>258</v>
      </c>
      <c r="G67" s="73"/>
      <c r="H67" s="253">
        <f>G67*H63</f>
        <v>0</v>
      </c>
    </row>
    <row r="68" spans="1:8" ht="16" thickBot="1">
      <c r="A68" s="374"/>
      <c r="B68" s="37" t="s">
        <v>37</v>
      </c>
      <c r="C68" s="38">
        <f>SUM(C65:C67)</f>
        <v>0</v>
      </c>
      <c r="D68" s="252">
        <f>SUM(D65:D67)</f>
        <v>0</v>
      </c>
      <c r="E68" s="399"/>
      <c r="F68" s="37" t="s">
        <v>37</v>
      </c>
      <c r="G68" s="38">
        <f>SUM(G65:G67)</f>
        <v>0</v>
      </c>
      <c r="H68" s="252">
        <f>SUM(H65:H67)</f>
        <v>0</v>
      </c>
    </row>
    <row r="69" spans="1:8" ht="16" thickBot="1">
      <c r="A69" s="422" t="str">
        <f>A9</f>
        <v>Минимальный заказ 300 шт. в ассортименте, но не менее 5 шт одного цвета</v>
      </c>
      <c r="B69" s="422"/>
      <c r="C69" s="422"/>
      <c r="D69" s="422"/>
      <c r="E69" s="422"/>
      <c r="F69" s="422"/>
      <c r="G69" s="422"/>
      <c r="H69" s="422"/>
    </row>
    <row r="70" spans="1:8">
      <c r="A70" s="372"/>
      <c r="B70" s="16" t="s">
        <v>4</v>
      </c>
      <c r="C70" s="317" t="s">
        <v>319</v>
      </c>
      <c r="D70" s="18" t="s">
        <v>383</v>
      </c>
      <c r="E70" s="372"/>
      <c r="F70" s="16" t="s">
        <v>4</v>
      </c>
      <c r="G70" s="317" t="s">
        <v>625</v>
      </c>
      <c r="H70" s="18" t="s">
        <v>383</v>
      </c>
    </row>
    <row r="71" spans="1:8" ht="22">
      <c r="A71" s="373"/>
      <c r="B71" s="20" t="s">
        <v>5</v>
      </c>
      <c r="C71" s="21" t="s">
        <v>413</v>
      </c>
      <c r="D71" s="249">
        <f>7/H2</f>
        <v>1.0294117647058825</v>
      </c>
      <c r="E71" s="373"/>
      <c r="F71" s="20" t="s">
        <v>5</v>
      </c>
      <c r="G71" s="21" t="s">
        <v>626</v>
      </c>
      <c r="H71" s="249">
        <f>7/H2</f>
        <v>1.0294117647058825</v>
      </c>
    </row>
    <row r="72" spans="1:8">
      <c r="A72" s="373"/>
      <c r="B72" s="278" t="s">
        <v>324</v>
      </c>
      <c r="C72" s="279" t="s">
        <v>322</v>
      </c>
      <c r="D72" s="251"/>
      <c r="E72" s="373"/>
      <c r="F72" s="278" t="s">
        <v>324</v>
      </c>
      <c r="G72" s="279" t="s">
        <v>322</v>
      </c>
      <c r="H72" s="251"/>
    </row>
    <row r="73" spans="1:8">
      <c r="A73" s="373"/>
      <c r="B73" s="36" t="s">
        <v>23</v>
      </c>
      <c r="C73" s="138"/>
      <c r="D73" s="253">
        <f>C73*D71</f>
        <v>0</v>
      </c>
      <c r="E73" s="373"/>
      <c r="F73" s="36" t="s">
        <v>23</v>
      </c>
      <c r="G73" s="138"/>
      <c r="H73" s="253">
        <f>G73*H71</f>
        <v>0</v>
      </c>
    </row>
    <row r="74" spans="1:8">
      <c r="A74" s="373"/>
      <c r="B74" s="36" t="s">
        <v>24</v>
      </c>
      <c r="C74" s="153"/>
      <c r="D74" s="253">
        <f>C74*D71</f>
        <v>0</v>
      </c>
      <c r="E74" s="373"/>
      <c r="F74" s="36" t="s">
        <v>24</v>
      </c>
      <c r="G74" s="153"/>
      <c r="H74" s="253">
        <f>G74*H71</f>
        <v>0</v>
      </c>
    </row>
    <row r="75" spans="1:8">
      <c r="A75" s="403"/>
      <c r="B75" s="35" t="s">
        <v>258</v>
      </c>
      <c r="C75" s="73"/>
      <c r="D75" s="253">
        <f>C75*D71</f>
        <v>0</v>
      </c>
      <c r="E75" s="403"/>
      <c r="F75" s="35" t="s">
        <v>258</v>
      </c>
      <c r="G75" s="73"/>
      <c r="H75" s="253">
        <f>G75*H71</f>
        <v>0</v>
      </c>
    </row>
    <row r="76" spans="1:8" ht="16" thickBot="1">
      <c r="A76" s="374"/>
      <c r="B76" s="37" t="s">
        <v>37</v>
      </c>
      <c r="C76" s="38">
        <f>SUM(C73:C75)</f>
        <v>0</v>
      </c>
      <c r="D76" s="252">
        <f>SUM(D73:D75)</f>
        <v>0</v>
      </c>
      <c r="E76" s="374"/>
      <c r="F76" s="37" t="s">
        <v>37</v>
      </c>
      <c r="G76" s="38">
        <f>SUM(G73:G75)</f>
        <v>0</v>
      </c>
      <c r="H76" s="252">
        <f>SUM(H73:H75)</f>
        <v>0</v>
      </c>
    </row>
    <row r="78" spans="1:8" ht="18">
      <c r="A78" s="65" t="s">
        <v>92</v>
      </c>
      <c r="C78" s="66">
        <f>C8+G8+C16+G16+C23+G23+C31+G31+C38+G38+C45+G45+C52+G52+C60+G60+C68+G68+C76+G76</f>
        <v>0</v>
      </c>
    </row>
    <row r="79" spans="1:8" ht="18">
      <c r="A79" s="65" t="s">
        <v>93</v>
      </c>
      <c r="C79" s="67">
        <f>D8+H8+D16+H16+D23+H23+D31+H31+D38+H38+D45+H45+D52+H52+D60+H60+D68+H68+D76+H76</f>
        <v>0</v>
      </c>
    </row>
  </sheetData>
  <sheetProtection password="F17D" sheet="1" objects="1" scenarios="1"/>
  <mergeCells count="31">
    <mergeCell ref="E70:E76"/>
    <mergeCell ref="E54:E60"/>
    <mergeCell ref="A62:A68"/>
    <mergeCell ref="E62:E68"/>
    <mergeCell ref="A9:H9"/>
    <mergeCell ref="A17:H17"/>
    <mergeCell ref="A40:A45"/>
    <mergeCell ref="E40:E45"/>
    <mergeCell ref="A39:H39"/>
    <mergeCell ref="A70:A76"/>
    <mergeCell ref="A18:A23"/>
    <mergeCell ref="E18:E23"/>
    <mergeCell ref="A25:A31"/>
    <mergeCell ref="E25:E31"/>
    <mergeCell ref="A24:H24"/>
    <mergeCell ref="A32:H32"/>
    <mergeCell ref="A1:H1"/>
    <mergeCell ref="A2:G2"/>
    <mergeCell ref="A10:A16"/>
    <mergeCell ref="E10:E16"/>
    <mergeCell ref="A3:A8"/>
    <mergeCell ref="E3:E8"/>
    <mergeCell ref="A46:H46"/>
    <mergeCell ref="A61:H61"/>
    <mergeCell ref="A69:H69"/>
    <mergeCell ref="A53:H53"/>
    <mergeCell ref="A33:A38"/>
    <mergeCell ref="E33:E38"/>
    <mergeCell ref="A47:A52"/>
    <mergeCell ref="E47:E52"/>
    <mergeCell ref="A54:A60"/>
  </mergeCells>
  <pageMargins left="0.75" right="0.75" top="1" bottom="1" header="0.5" footer="0.5"/>
  <pageSetup paperSize="9"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4"/>
  <sheetViews>
    <sheetView workbookViewId="0">
      <selection activeCell="H3" sqref="H3"/>
    </sheetView>
  </sheetViews>
  <sheetFormatPr baseColWidth="10" defaultRowHeight="15" x14ac:dyDescent="0"/>
  <cols>
    <col min="1" max="1" width="21" customWidth="1"/>
    <col min="2" max="2" width="17.5" customWidth="1"/>
    <col min="3" max="3" width="12.83203125" customWidth="1"/>
    <col min="4" max="4" width="13.6640625" bestFit="1" customWidth="1"/>
    <col min="5" max="5" width="19" customWidth="1"/>
    <col min="6" max="6" width="14.6640625" customWidth="1"/>
    <col min="7" max="7" width="14.1640625" customWidth="1"/>
    <col min="8" max="8" width="18.6640625" customWidth="1"/>
  </cols>
  <sheetData>
    <row r="1" spans="1:8" ht="70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1" thickBot="1">
      <c r="A2" s="424" t="s">
        <v>649</v>
      </c>
      <c r="B2" s="425"/>
      <c r="C2" s="425"/>
      <c r="D2" s="425"/>
      <c r="E2" s="425"/>
      <c r="F2" s="425"/>
      <c r="G2" s="425"/>
      <c r="H2" s="275">
        <v>6.8</v>
      </c>
    </row>
    <row r="3" spans="1:8">
      <c r="A3" s="372"/>
      <c r="B3" s="16" t="s">
        <v>4</v>
      </c>
      <c r="C3" s="310" t="s">
        <v>153</v>
      </c>
      <c r="D3" s="18" t="s">
        <v>383</v>
      </c>
      <c r="E3" s="327"/>
      <c r="F3" s="16" t="s">
        <v>4</v>
      </c>
      <c r="G3" s="311" t="s">
        <v>285</v>
      </c>
      <c r="H3" s="18" t="s">
        <v>383</v>
      </c>
    </row>
    <row r="4" spans="1:8" ht="33">
      <c r="A4" s="373"/>
      <c r="B4" s="20" t="s">
        <v>5</v>
      </c>
      <c r="C4" s="21" t="s">
        <v>371</v>
      </c>
      <c r="D4" s="249">
        <f>7/H2</f>
        <v>1.0294117647058825</v>
      </c>
      <c r="E4" s="328"/>
      <c r="F4" s="20" t="s">
        <v>5</v>
      </c>
      <c r="G4" s="21" t="s">
        <v>372</v>
      </c>
      <c r="H4" s="249">
        <f>7/H2</f>
        <v>1.0294117647058825</v>
      </c>
    </row>
    <row r="5" spans="1:8">
      <c r="A5" s="373"/>
      <c r="B5" s="243" t="s">
        <v>382</v>
      </c>
      <c r="C5" s="54" t="s">
        <v>322</v>
      </c>
      <c r="D5" s="251"/>
      <c r="E5" s="328"/>
      <c r="F5" s="243" t="s">
        <v>382</v>
      </c>
      <c r="G5" s="54" t="s">
        <v>322</v>
      </c>
      <c r="H5" s="251"/>
    </row>
    <row r="6" spans="1:8">
      <c r="A6" s="373"/>
      <c r="B6" s="36" t="s">
        <v>23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>
      <c r="A7" s="373"/>
      <c r="B7" s="36" t="s">
        <v>50</v>
      </c>
      <c r="C7" s="153"/>
      <c r="D7" s="253">
        <f>C7*D4</f>
        <v>0</v>
      </c>
      <c r="E7" s="328"/>
      <c r="F7" s="36" t="s">
        <v>50</v>
      </c>
      <c r="G7" s="153"/>
      <c r="H7" s="253">
        <f>G7*H4</f>
        <v>0</v>
      </c>
    </row>
    <row r="8" spans="1:8">
      <c r="A8" s="403"/>
      <c r="B8" s="35"/>
      <c r="C8" s="72"/>
      <c r="D8" s="273"/>
      <c r="E8" s="329"/>
      <c r="F8" s="35" t="s">
        <v>38</v>
      </c>
      <c r="G8" s="106"/>
      <c r="H8" s="253">
        <f>G8*H4</f>
        <v>0</v>
      </c>
    </row>
    <row r="9" spans="1:8" ht="16" thickBot="1">
      <c r="A9" s="374"/>
      <c r="B9" s="37" t="s">
        <v>37</v>
      </c>
      <c r="C9" s="38">
        <f>SUM(C6:C7)</f>
        <v>0</v>
      </c>
      <c r="D9" s="252">
        <f>SUM(D6:D7)</f>
        <v>0</v>
      </c>
      <c r="E9" s="330"/>
      <c r="F9" s="37" t="s">
        <v>37</v>
      </c>
      <c r="G9" s="38">
        <f>SUM(G6:G8)</f>
        <v>0</v>
      </c>
      <c r="H9" s="252">
        <f>SUM(H6:H8)</f>
        <v>0</v>
      </c>
    </row>
    <row r="10" spans="1:8" ht="16" thickBot="1">
      <c r="A10" s="390" t="s">
        <v>492</v>
      </c>
      <c r="B10" s="332"/>
      <c r="C10" s="332"/>
      <c r="D10" s="332"/>
      <c r="E10" s="332"/>
      <c r="F10" s="332"/>
      <c r="G10" s="332"/>
      <c r="H10" s="332"/>
    </row>
    <row r="11" spans="1:8">
      <c r="A11" s="372"/>
      <c r="B11" s="16" t="s">
        <v>4</v>
      </c>
      <c r="C11" s="310" t="s">
        <v>235</v>
      </c>
      <c r="D11" s="18" t="s">
        <v>383</v>
      </c>
      <c r="E11" s="327"/>
      <c r="F11" s="16" t="s">
        <v>4</v>
      </c>
      <c r="G11" s="310" t="s">
        <v>236</v>
      </c>
      <c r="H11" s="18" t="s">
        <v>383</v>
      </c>
    </row>
    <row r="12" spans="1:8" ht="33">
      <c r="A12" s="373"/>
      <c r="B12" s="20" t="s">
        <v>5</v>
      </c>
      <c r="C12" s="21" t="s">
        <v>373</v>
      </c>
      <c r="D12" s="249">
        <f>7/H2</f>
        <v>1.0294117647058825</v>
      </c>
      <c r="E12" s="328"/>
      <c r="F12" s="20" t="s">
        <v>5</v>
      </c>
      <c r="G12" s="21" t="s">
        <v>374</v>
      </c>
      <c r="H12" s="249">
        <f>7/H2</f>
        <v>1.0294117647058825</v>
      </c>
    </row>
    <row r="13" spans="1:8">
      <c r="A13" s="373"/>
      <c r="B13" s="20" t="s">
        <v>6</v>
      </c>
      <c r="C13" s="21"/>
      <c r="D13" s="251"/>
      <c r="E13" s="328"/>
      <c r="F13" s="20" t="s">
        <v>6</v>
      </c>
      <c r="G13" s="21"/>
      <c r="H13" s="251"/>
    </row>
    <row r="14" spans="1:8">
      <c r="A14" s="373"/>
      <c r="B14" s="36" t="s">
        <v>23</v>
      </c>
      <c r="C14" s="138"/>
      <c r="D14" s="253">
        <f>C14*D12</f>
        <v>0</v>
      </c>
      <c r="E14" s="328"/>
      <c r="F14" s="36" t="s">
        <v>23</v>
      </c>
      <c r="G14" s="138"/>
      <c r="H14" s="253">
        <f>G14*H12</f>
        <v>0</v>
      </c>
    </row>
    <row r="15" spans="1:8">
      <c r="A15" s="373"/>
      <c r="B15" s="36" t="s">
        <v>50</v>
      </c>
      <c r="C15" s="153"/>
      <c r="D15" s="253">
        <f>C15*D12</f>
        <v>0</v>
      </c>
      <c r="E15" s="328"/>
      <c r="F15" s="36" t="s">
        <v>50</v>
      </c>
      <c r="G15" s="153"/>
      <c r="H15" s="253">
        <f>G15*H12</f>
        <v>0</v>
      </c>
    </row>
    <row r="16" spans="1:8">
      <c r="A16" s="373"/>
      <c r="B16" s="36" t="s">
        <v>38</v>
      </c>
      <c r="C16" s="211"/>
      <c r="D16" s="253">
        <f>C16*D12</f>
        <v>0</v>
      </c>
      <c r="E16" s="328"/>
      <c r="F16" s="36" t="s">
        <v>38</v>
      </c>
      <c r="G16" s="211"/>
      <c r="H16" s="253">
        <f>G16*H12</f>
        <v>0</v>
      </c>
    </row>
    <row r="17" spans="1:8" ht="16" thickBot="1">
      <c r="A17" s="374"/>
      <c r="B17" s="37" t="s">
        <v>37</v>
      </c>
      <c r="C17" s="38">
        <f>SUM(C14:C16)</f>
        <v>0</v>
      </c>
      <c r="D17" s="252">
        <f>SUM(D14:D16)</f>
        <v>0</v>
      </c>
      <c r="E17" s="330"/>
      <c r="F17" s="37" t="s">
        <v>37</v>
      </c>
      <c r="G17" s="38">
        <f>SUM(G14:G16)</f>
        <v>0</v>
      </c>
      <c r="H17" s="252">
        <f>SUM(H14:H16)</f>
        <v>0</v>
      </c>
    </row>
    <row r="18" spans="1:8" ht="16" thickBot="1">
      <c r="A18" s="390" t="str">
        <f>A10</f>
        <v>Минимальный заказ 300 шт. в ассортименте, но не менее 5 шт одного цвета</v>
      </c>
      <c r="B18" s="332"/>
      <c r="C18" s="332"/>
      <c r="D18" s="332"/>
      <c r="E18" s="332"/>
      <c r="F18" s="332"/>
      <c r="G18" s="332"/>
      <c r="H18" s="332"/>
    </row>
    <row r="19" spans="1:8">
      <c r="A19" s="372"/>
      <c r="B19" s="16" t="s">
        <v>4</v>
      </c>
      <c r="C19" s="310" t="s">
        <v>284</v>
      </c>
      <c r="D19" s="18" t="s">
        <v>383</v>
      </c>
      <c r="E19" s="327"/>
      <c r="F19" s="16" t="s">
        <v>4</v>
      </c>
      <c r="G19" s="310" t="s">
        <v>261</v>
      </c>
      <c r="H19" s="18" t="s">
        <v>383</v>
      </c>
    </row>
    <row r="20" spans="1:8" ht="33">
      <c r="A20" s="373"/>
      <c r="B20" s="20" t="s">
        <v>5</v>
      </c>
      <c r="C20" s="21" t="s">
        <v>375</v>
      </c>
      <c r="D20" s="249">
        <f>7/H2</f>
        <v>1.0294117647058825</v>
      </c>
      <c r="E20" s="328"/>
      <c r="F20" s="20" t="s">
        <v>5</v>
      </c>
      <c r="G20" s="21" t="s">
        <v>376</v>
      </c>
      <c r="H20" s="249">
        <f>7.2/H2</f>
        <v>1.0588235294117647</v>
      </c>
    </row>
    <row r="21" spans="1:8">
      <c r="A21" s="373"/>
      <c r="B21" s="243" t="s">
        <v>382</v>
      </c>
      <c r="C21" s="54" t="s">
        <v>322</v>
      </c>
      <c r="D21" s="251"/>
      <c r="E21" s="328"/>
      <c r="F21" s="243" t="s">
        <v>382</v>
      </c>
      <c r="G21" s="54" t="s">
        <v>322</v>
      </c>
      <c r="H21" s="251"/>
    </row>
    <row r="22" spans="1:8">
      <c r="A22" s="373"/>
      <c r="B22" s="36" t="s">
        <v>23</v>
      </c>
      <c r="C22" s="138"/>
      <c r="D22" s="253">
        <f>C22*D20</f>
        <v>0</v>
      </c>
      <c r="E22" s="328"/>
      <c r="F22" s="36" t="s">
        <v>23</v>
      </c>
      <c r="G22" s="138"/>
      <c r="H22" s="253">
        <f>G22*H20</f>
        <v>0</v>
      </c>
    </row>
    <row r="23" spans="1:8">
      <c r="A23" s="373"/>
      <c r="B23" s="36" t="s">
        <v>50</v>
      </c>
      <c r="C23" s="153"/>
      <c r="D23" s="253">
        <f>C23*D20</f>
        <v>0</v>
      </c>
      <c r="E23" s="328"/>
      <c r="F23" s="36" t="s">
        <v>50</v>
      </c>
      <c r="G23" s="153"/>
      <c r="H23" s="253">
        <f>G23*H20</f>
        <v>0</v>
      </c>
    </row>
    <row r="24" spans="1:8" ht="16" thickBot="1">
      <c r="A24" s="373"/>
      <c r="B24" s="36" t="s">
        <v>38</v>
      </c>
      <c r="C24" s="211"/>
      <c r="D24" s="253">
        <f>C24*D20</f>
        <v>0</v>
      </c>
      <c r="E24" s="328"/>
      <c r="F24" s="36"/>
      <c r="G24" s="38"/>
      <c r="H24" s="253"/>
    </row>
    <row r="25" spans="1:8" ht="16" thickBot="1">
      <c r="A25" s="374"/>
      <c r="B25" s="37" t="s">
        <v>37</v>
      </c>
      <c r="C25" s="38">
        <f>SUM(C22:C24)</f>
        <v>0</v>
      </c>
      <c r="D25" s="252">
        <f>SUM(D22:D24)</f>
        <v>0</v>
      </c>
      <c r="E25" s="330"/>
      <c r="F25" s="37" t="s">
        <v>37</v>
      </c>
      <c r="G25" s="38">
        <f>SUM(G22:G24)</f>
        <v>0</v>
      </c>
      <c r="H25" s="252">
        <f>SUM(H22:H24)</f>
        <v>0</v>
      </c>
    </row>
    <row r="26" spans="1:8" ht="16" thickBot="1">
      <c r="A26" s="362" t="str">
        <f>A10</f>
        <v>Минимальный заказ 300 шт. в ассортименте, но не менее 5 шт одного цвета</v>
      </c>
      <c r="B26" s="362"/>
      <c r="C26" s="362"/>
      <c r="D26" s="362"/>
      <c r="E26" s="362"/>
      <c r="F26" s="362"/>
      <c r="G26" s="362"/>
      <c r="H26" s="362"/>
    </row>
    <row r="27" spans="1:8">
      <c r="A27" s="372"/>
      <c r="B27" s="16" t="s">
        <v>4</v>
      </c>
      <c r="C27" s="310" t="s">
        <v>286</v>
      </c>
      <c r="D27" s="18" t="s">
        <v>383</v>
      </c>
      <c r="E27" s="327"/>
      <c r="F27" s="16" t="s">
        <v>4</v>
      </c>
      <c r="G27" s="310" t="s">
        <v>287</v>
      </c>
      <c r="H27" s="18" t="s">
        <v>383</v>
      </c>
    </row>
    <row r="28" spans="1:8" ht="33">
      <c r="A28" s="373"/>
      <c r="B28" s="20" t="s">
        <v>5</v>
      </c>
      <c r="C28" s="21" t="s">
        <v>377</v>
      </c>
      <c r="D28" s="249">
        <f>7.6/H2</f>
        <v>1.1176470588235294</v>
      </c>
      <c r="E28" s="328"/>
      <c r="F28" s="20" t="s">
        <v>5</v>
      </c>
      <c r="G28" s="21" t="s">
        <v>378</v>
      </c>
      <c r="H28" s="249">
        <f>7/H2</f>
        <v>1.0294117647058825</v>
      </c>
    </row>
    <row r="29" spans="1:8">
      <c r="A29" s="373"/>
      <c r="B29" s="243" t="s">
        <v>382</v>
      </c>
      <c r="C29" s="54" t="s">
        <v>322</v>
      </c>
      <c r="D29" s="251"/>
      <c r="E29" s="328"/>
      <c r="F29" s="243" t="s">
        <v>382</v>
      </c>
      <c r="G29" s="54" t="s">
        <v>322</v>
      </c>
      <c r="H29" s="251"/>
    </row>
    <row r="30" spans="1:8">
      <c r="A30" s="373"/>
      <c r="B30" s="36" t="s">
        <v>23</v>
      </c>
      <c r="C30" s="138"/>
      <c r="D30" s="253">
        <f>C30*D28</f>
        <v>0</v>
      </c>
      <c r="E30" s="328"/>
      <c r="F30" s="36" t="s">
        <v>23</v>
      </c>
      <c r="G30" s="138"/>
      <c r="H30" s="253">
        <f>G30*H28</f>
        <v>0</v>
      </c>
    </row>
    <row r="31" spans="1:8">
      <c r="A31" s="373"/>
      <c r="B31" s="36" t="s">
        <v>50</v>
      </c>
      <c r="C31" s="153"/>
      <c r="D31" s="253">
        <f>C31*D28</f>
        <v>0</v>
      </c>
      <c r="E31" s="328"/>
      <c r="F31" s="36" t="s">
        <v>50</v>
      </c>
      <c r="G31" s="153"/>
      <c r="H31" s="253">
        <f>G31*H28</f>
        <v>0</v>
      </c>
    </row>
    <row r="32" spans="1:8" ht="16" thickBot="1">
      <c r="A32" s="373"/>
      <c r="B32" s="36" t="s">
        <v>38</v>
      </c>
      <c r="C32" s="211"/>
      <c r="D32" s="253">
        <f>C32*D28</f>
        <v>0</v>
      </c>
      <c r="E32" s="328"/>
      <c r="F32" s="36"/>
      <c r="G32" s="38"/>
      <c r="H32" s="253"/>
    </row>
    <row r="33" spans="1:8" ht="16" thickBot="1">
      <c r="A33" s="374"/>
      <c r="B33" s="37" t="s">
        <v>37</v>
      </c>
      <c r="C33" s="38">
        <f>SUM(C30:C32)</f>
        <v>0</v>
      </c>
      <c r="D33" s="252">
        <f>SUM(D30:D32)</f>
        <v>0</v>
      </c>
      <c r="E33" s="330"/>
      <c r="F33" s="37" t="s">
        <v>37</v>
      </c>
      <c r="G33" s="38">
        <f>SUM(G30:G32)</f>
        <v>0</v>
      </c>
      <c r="H33" s="252">
        <f>SUM(H30:H32)</f>
        <v>0</v>
      </c>
    </row>
    <row r="34" spans="1:8" ht="16" thickBot="1">
      <c r="A34" s="362" t="str">
        <f>A10</f>
        <v>Минимальный заказ 300 шт. в ассортименте, но не менее 5 шт одного цвета</v>
      </c>
      <c r="B34" s="362"/>
      <c r="C34" s="362"/>
      <c r="D34" s="362"/>
      <c r="E34" s="362"/>
      <c r="F34" s="362"/>
      <c r="G34" s="362"/>
      <c r="H34" s="362"/>
    </row>
    <row r="35" spans="1:8">
      <c r="A35" s="372"/>
      <c r="B35" s="16" t="s">
        <v>4</v>
      </c>
      <c r="C35" s="310" t="s">
        <v>288</v>
      </c>
      <c r="D35" s="18" t="s">
        <v>383</v>
      </c>
      <c r="E35" s="327"/>
      <c r="F35" s="16" t="s">
        <v>4</v>
      </c>
      <c r="G35" s="310" t="s">
        <v>289</v>
      </c>
      <c r="H35" s="18" t="s">
        <v>383</v>
      </c>
    </row>
    <row r="36" spans="1:8" ht="33">
      <c r="A36" s="373"/>
      <c r="B36" s="20" t="s">
        <v>5</v>
      </c>
      <c r="C36" s="21" t="s">
        <v>379</v>
      </c>
      <c r="D36" s="249">
        <f>7/H2</f>
        <v>1.0294117647058825</v>
      </c>
      <c r="E36" s="328"/>
      <c r="F36" s="20" t="s">
        <v>5</v>
      </c>
      <c r="G36" s="21" t="s">
        <v>380</v>
      </c>
      <c r="H36" s="249">
        <f>7.6/H2</f>
        <v>1.1176470588235294</v>
      </c>
    </row>
    <row r="37" spans="1:8">
      <c r="A37" s="373"/>
      <c r="B37" s="243" t="s">
        <v>382</v>
      </c>
      <c r="C37" s="54" t="s">
        <v>322</v>
      </c>
      <c r="D37" s="251"/>
      <c r="E37" s="328"/>
      <c r="F37" s="243" t="s">
        <v>382</v>
      </c>
      <c r="G37" s="54" t="s">
        <v>322</v>
      </c>
      <c r="H37" s="251"/>
    </row>
    <row r="38" spans="1:8">
      <c r="A38" s="373"/>
      <c r="B38" s="36" t="s">
        <v>23</v>
      </c>
      <c r="C38" s="138"/>
      <c r="D38" s="253">
        <f>C38*D36</f>
        <v>0</v>
      </c>
      <c r="E38" s="328"/>
      <c r="F38" s="36" t="s">
        <v>23</v>
      </c>
      <c r="G38" s="138"/>
      <c r="H38" s="253">
        <f>G38*H36</f>
        <v>0</v>
      </c>
    </row>
    <row r="39" spans="1:8">
      <c r="A39" s="373"/>
      <c r="B39" s="36" t="s">
        <v>50</v>
      </c>
      <c r="C39" s="153"/>
      <c r="D39" s="253">
        <f>C39*D36</f>
        <v>0</v>
      </c>
      <c r="E39" s="328"/>
      <c r="F39" s="36" t="s">
        <v>50</v>
      </c>
      <c r="G39" s="153"/>
      <c r="H39" s="253">
        <f>G39*H36</f>
        <v>0</v>
      </c>
    </row>
    <row r="40" spans="1:8" ht="16" thickBot="1">
      <c r="A40" s="373"/>
      <c r="B40" s="36" t="s">
        <v>38</v>
      </c>
      <c r="C40" s="211"/>
      <c r="D40" s="253">
        <f>C40*D36</f>
        <v>0</v>
      </c>
      <c r="E40" s="328"/>
      <c r="F40" s="36"/>
      <c r="G40" s="38"/>
      <c r="H40" s="23"/>
    </row>
    <row r="41" spans="1:8" ht="16" thickBot="1">
      <c r="A41" s="374"/>
      <c r="B41" s="37" t="s">
        <v>37</v>
      </c>
      <c r="C41" s="38">
        <f>SUM(C38:C40)</f>
        <v>0</v>
      </c>
      <c r="D41" s="252">
        <f>SUM(D38:D40)</f>
        <v>0</v>
      </c>
      <c r="E41" s="330"/>
      <c r="F41" s="37" t="s">
        <v>37</v>
      </c>
      <c r="G41" s="38">
        <f>SUM(G38:G40)</f>
        <v>0</v>
      </c>
      <c r="H41" s="31">
        <f>SUM(H38:H40)</f>
        <v>0</v>
      </c>
    </row>
    <row r="42" spans="1:8" ht="16" thickBot="1">
      <c r="A42" s="422" t="str">
        <f>A10</f>
        <v>Минимальный заказ 300 шт. в ассортименте, но не менее 5 шт одного цвета</v>
      </c>
      <c r="B42" s="422"/>
      <c r="C42" s="422"/>
      <c r="D42" s="422"/>
      <c r="E42" s="422"/>
      <c r="F42" s="422"/>
      <c r="G42" s="422"/>
      <c r="H42" s="422"/>
    </row>
    <row r="43" spans="1:8">
      <c r="A43" s="327"/>
      <c r="B43" s="16" t="s">
        <v>4</v>
      </c>
      <c r="C43" s="310" t="s">
        <v>290</v>
      </c>
      <c r="D43" s="18" t="s">
        <v>383</v>
      </c>
      <c r="E43" s="327"/>
      <c r="F43" s="16" t="s">
        <v>4</v>
      </c>
      <c r="G43" s="310" t="s">
        <v>639</v>
      </c>
      <c r="H43" s="18" t="s">
        <v>383</v>
      </c>
    </row>
    <row r="44" spans="1:8" ht="44">
      <c r="A44" s="328"/>
      <c r="B44" s="20" t="s">
        <v>5</v>
      </c>
      <c r="C44" s="21" t="s">
        <v>381</v>
      </c>
      <c r="D44" s="249">
        <f>7/H2</f>
        <v>1.0294117647058825</v>
      </c>
      <c r="E44" s="328"/>
      <c r="F44" s="20" t="s">
        <v>5</v>
      </c>
      <c r="G44" s="21" t="s">
        <v>638</v>
      </c>
      <c r="H44" s="249">
        <f>7/H2</f>
        <v>1.0294117647058825</v>
      </c>
    </row>
    <row r="45" spans="1:8">
      <c r="A45" s="328"/>
      <c r="B45" s="243" t="s">
        <v>382</v>
      </c>
      <c r="C45" s="54" t="s">
        <v>322</v>
      </c>
      <c r="D45" s="251"/>
      <c r="E45" s="328"/>
      <c r="F45" s="243" t="s">
        <v>382</v>
      </c>
      <c r="G45" s="54" t="s">
        <v>322</v>
      </c>
      <c r="H45" s="251"/>
    </row>
    <row r="46" spans="1:8">
      <c r="A46" s="328"/>
      <c r="B46" s="36" t="s">
        <v>23</v>
      </c>
      <c r="C46" s="138"/>
      <c r="D46" s="253">
        <f>C46*D44</f>
        <v>0</v>
      </c>
      <c r="E46" s="328"/>
      <c r="F46" s="36" t="s">
        <v>23</v>
      </c>
      <c r="G46" s="138"/>
      <c r="H46" s="253">
        <f>G46*H44</f>
        <v>0</v>
      </c>
    </row>
    <row r="47" spans="1:8">
      <c r="A47" s="328"/>
      <c r="B47" s="36" t="s">
        <v>50</v>
      </c>
      <c r="C47" s="153"/>
      <c r="D47" s="253">
        <f>C47*D44</f>
        <v>0</v>
      </c>
      <c r="E47" s="328"/>
      <c r="F47" s="36" t="s">
        <v>50</v>
      </c>
      <c r="G47" s="153"/>
      <c r="H47" s="253">
        <f>G47*H44</f>
        <v>0</v>
      </c>
    </row>
    <row r="48" spans="1:8" ht="16" thickBot="1">
      <c r="A48" s="330"/>
      <c r="B48" s="37" t="s">
        <v>37</v>
      </c>
      <c r="C48" s="38">
        <f>SUM(C46:C47)</f>
        <v>0</v>
      </c>
      <c r="D48" s="252">
        <f>SUM(D46:D47)</f>
        <v>0</v>
      </c>
      <c r="E48" s="330"/>
      <c r="F48" s="37" t="s">
        <v>37</v>
      </c>
      <c r="G48" s="38">
        <f>SUM(G46:G47)</f>
        <v>0</v>
      </c>
      <c r="H48" s="252">
        <f>SUM(H46:H47)</f>
        <v>0</v>
      </c>
    </row>
    <row r="49" spans="1:8" ht="16" thickBot="1">
      <c r="A49" s="333" t="str">
        <f>A10</f>
        <v>Минимальный заказ 300 шт. в ассортименте, но не менее 5 шт одного цвета</v>
      </c>
      <c r="B49" s="334"/>
      <c r="C49" s="334"/>
      <c r="D49" s="334"/>
      <c r="E49" s="334"/>
      <c r="F49" s="334"/>
      <c r="G49" s="334"/>
      <c r="H49" s="334"/>
    </row>
    <row r="50" spans="1:8">
      <c r="A50" s="327"/>
      <c r="B50" s="16" t="s">
        <v>4</v>
      </c>
      <c r="C50" s="310" t="s">
        <v>640</v>
      </c>
      <c r="D50" s="18" t="s">
        <v>383</v>
      </c>
      <c r="E50" s="327"/>
      <c r="F50" s="16" t="s">
        <v>4</v>
      </c>
      <c r="G50" s="310" t="s">
        <v>642</v>
      </c>
      <c r="H50" s="18" t="s">
        <v>383</v>
      </c>
    </row>
    <row r="51" spans="1:8" ht="44">
      <c r="A51" s="328"/>
      <c r="B51" s="20" t="s">
        <v>5</v>
      </c>
      <c r="C51" s="21" t="s">
        <v>641</v>
      </c>
      <c r="D51" s="249">
        <f>7/H2</f>
        <v>1.0294117647058825</v>
      </c>
      <c r="E51" s="328"/>
      <c r="F51" s="20" t="s">
        <v>5</v>
      </c>
      <c r="G51" s="21" t="s">
        <v>643</v>
      </c>
      <c r="H51" s="249">
        <f>7.2/H2</f>
        <v>1.0588235294117647</v>
      </c>
    </row>
    <row r="52" spans="1:8">
      <c r="A52" s="328"/>
      <c r="B52" s="243" t="s">
        <v>382</v>
      </c>
      <c r="C52" s="54" t="s">
        <v>322</v>
      </c>
      <c r="D52" s="251"/>
      <c r="E52" s="328"/>
      <c r="F52" s="243" t="s">
        <v>382</v>
      </c>
      <c r="G52" s="54" t="s">
        <v>322</v>
      </c>
      <c r="H52" s="251"/>
    </row>
    <row r="53" spans="1:8">
      <c r="A53" s="328"/>
      <c r="B53" s="36" t="s">
        <v>23</v>
      </c>
      <c r="C53" s="138"/>
      <c r="D53" s="253">
        <f>C53*D51</f>
        <v>0</v>
      </c>
      <c r="E53" s="328"/>
      <c r="F53" s="36" t="s">
        <v>23</v>
      </c>
      <c r="G53" s="138"/>
      <c r="H53" s="253">
        <f>G53*H51</f>
        <v>0</v>
      </c>
    </row>
    <row r="54" spans="1:8">
      <c r="A54" s="328"/>
      <c r="B54" s="36" t="s">
        <v>50</v>
      </c>
      <c r="C54" s="153"/>
      <c r="D54" s="253">
        <f>C54*D51</f>
        <v>0</v>
      </c>
      <c r="E54" s="328"/>
      <c r="F54" s="36" t="s">
        <v>50</v>
      </c>
      <c r="G54" s="153"/>
      <c r="H54" s="253">
        <f>G54*H51</f>
        <v>0</v>
      </c>
    </row>
    <row r="55" spans="1:8" ht="16" thickBot="1">
      <c r="A55" s="330"/>
      <c r="B55" s="37" t="s">
        <v>37</v>
      </c>
      <c r="C55" s="38">
        <f>SUM(C53:C54)</f>
        <v>0</v>
      </c>
      <c r="D55" s="252">
        <f>SUM(D53:D54)</f>
        <v>0</v>
      </c>
      <c r="E55" s="330"/>
      <c r="F55" s="37" t="s">
        <v>37</v>
      </c>
      <c r="G55" s="38">
        <f>SUM(G53:G54)</f>
        <v>0</v>
      </c>
      <c r="H55" s="252">
        <f>SUM(H53:H54)</f>
        <v>0</v>
      </c>
    </row>
    <row r="56" spans="1:8" ht="16" thickBot="1">
      <c r="A56" s="333" t="str">
        <f>A10</f>
        <v>Минимальный заказ 300 шт. в ассортименте, но не менее 5 шт одного цвета</v>
      </c>
      <c r="B56" s="334"/>
      <c r="C56" s="334"/>
      <c r="D56" s="334"/>
      <c r="E56" s="334"/>
      <c r="F56" s="334"/>
      <c r="G56" s="334"/>
      <c r="H56" s="334"/>
    </row>
    <row r="57" spans="1:8">
      <c r="A57" s="327"/>
      <c r="B57" s="16" t="s">
        <v>4</v>
      </c>
      <c r="C57" s="310" t="s">
        <v>644</v>
      </c>
      <c r="D57" s="18" t="s">
        <v>383</v>
      </c>
      <c r="E57" s="327"/>
      <c r="F57" s="16" t="s">
        <v>4</v>
      </c>
      <c r="G57" s="310" t="s">
        <v>646</v>
      </c>
      <c r="H57" s="18" t="s">
        <v>383</v>
      </c>
    </row>
    <row r="58" spans="1:8" ht="55">
      <c r="A58" s="328"/>
      <c r="B58" s="20" t="s">
        <v>5</v>
      </c>
      <c r="C58" s="21" t="s">
        <v>645</v>
      </c>
      <c r="D58" s="244">
        <f>24/H2</f>
        <v>3.5294117647058822</v>
      </c>
      <c r="E58" s="328"/>
      <c r="F58" s="20" t="s">
        <v>5</v>
      </c>
      <c r="G58" s="21" t="s">
        <v>647</v>
      </c>
      <c r="H58" s="249">
        <f>7/H2</f>
        <v>1.0294117647058825</v>
      </c>
    </row>
    <row r="59" spans="1:8">
      <c r="A59" s="328"/>
      <c r="B59" s="243" t="s">
        <v>382</v>
      </c>
      <c r="C59" s="54" t="s">
        <v>322</v>
      </c>
      <c r="D59" s="251"/>
      <c r="E59" s="328"/>
      <c r="F59" s="243" t="s">
        <v>382</v>
      </c>
      <c r="G59" s="54" t="s">
        <v>322</v>
      </c>
      <c r="H59" s="251"/>
    </row>
    <row r="60" spans="1:8">
      <c r="A60" s="328"/>
      <c r="B60" s="36" t="s">
        <v>23</v>
      </c>
      <c r="C60" s="138"/>
      <c r="D60" s="253">
        <f>C60*D58</f>
        <v>0</v>
      </c>
      <c r="E60" s="328"/>
      <c r="F60" s="36" t="s">
        <v>23</v>
      </c>
      <c r="G60" s="138"/>
      <c r="H60" s="253">
        <f>G60*H58</f>
        <v>0</v>
      </c>
    </row>
    <row r="61" spans="1:8">
      <c r="A61" s="329"/>
      <c r="B61" s="35"/>
      <c r="C61" s="235"/>
      <c r="D61" s="273"/>
      <c r="E61" s="329"/>
      <c r="F61" s="35"/>
      <c r="G61" s="153"/>
      <c r="H61" s="273"/>
    </row>
    <row r="62" spans="1:8" ht="16" thickBot="1">
      <c r="A62" s="330"/>
      <c r="B62" s="37" t="s">
        <v>37</v>
      </c>
      <c r="C62" s="38">
        <f>SUM(C60:C60)</f>
        <v>0</v>
      </c>
      <c r="D62" s="252">
        <f>SUM(D60:D60)</f>
        <v>0</v>
      </c>
      <c r="E62" s="330"/>
      <c r="F62" s="37" t="s">
        <v>37</v>
      </c>
      <c r="G62" s="38">
        <f>SUM(G60:G61)</f>
        <v>0</v>
      </c>
      <c r="H62" s="252">
        <f>SUM(H60:H60)</f>
        <v>0</v>
      </c>
    </row>
    <row r="63" spans="1:8" ht="18">
      <c r="A63" s="65" t="s">
        <v>92</v>
      </c>
      <c r="C63" s="66">
        <f>C9+G9+C17+G17+C25+G25+C33+G33+C41+G41+C48+G48+C55+G55+C62+G62</f>
        <v>0</v>
      </c>
    </row>
    <row r="64" spans="1:8" ht="18">
      <c r="A64" s="65" t="s">
        <v>93</v>
      </c>
      <c r="C64" s="67">
        <f>D9+H9+D17+H17+D25+H25+D33+H33+D41+H41+D48+H48+D55+H55+D62+H62</f>
        <v>0</v>
      </c>
    </row>
  </sheetData>
  <sheetProtection password="F17D" sheet="1" objects="1" scenarios="1"/>
  <mergeCells count="25">
    <mergeCell ref="A50:A55"/>
    <mergeCell ref="E50:E55"/>
    <mergeCell ref="A49:H49"/>
    <mergeCell ref="A57:A62"/>
    <mergeCell ref="E57:E62"/>
    <mergeCell ref="A56:H56"/>
    <mergeCell ref="A1:H1"/>
    <mergeCell ref="A2:G2"/>
    <mergeCell ref="A3:A9"/>
    <mergeCell ref="E3:E9"/>
    <mergeCell ref="A11:A17"/>
    <mergeCell ref="E11:E17"/>
    <mergeCell ref="A19:A25"/>
    <mergeCell ref="E19:E25"/>
    <mergeCell ref="A10:H10"/>
    <mergeCell ref="A18:H18"/>
    <mergeCell ref="A27:A33"/>
    <mergeCell ref="E27:E33"/>
    <mergeCell ref="A26:H26"/>
    <mergeCell ref="A35:A41"/>
    <mergeCell ref="E35:E41"/>
    <mergeCell ref="A34:H34"/>
    <mergeCell ref="A43:A48"/>
    <mergeCell ref="A42:H42"/>
    <mergeCell ref="E43:E48"/>
  </mergeCells>
  <pageMargins left="0.75" right="0.75" top="1" bottom="1" header="0.5" footer="0.5"/>
  <pageSetup paperSize="9"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3366FF"/>
  </sheetPr>
  <dimension ref="A1:H60"/>
  <sheetViews>
    <sheetView workbookViewId="0">
      <selection activeCell="K21" sqref="K21"/>
    </sheetView>
  </sheetViews>
  <sheetFormatPr baseColWidth="10" defaultRowHeight="15" x14ac:dyDescent="0"/>
  <cols>
    <col min="1" max="1" width="21" customWidth="1"/>
    <col min="2" max="2" width="17.5" customWidth="1"/>
    <col min="3" max="3" width="12.83203125" customWidth="1"/>
    <col min="4" max="4" width="13.6640625" bestFit="1" customWidth="1"/>
    <col min="5" max="5" width="19" customWidth="1"/>
    <col min="6" max="6" width="14.6640625" customWidth="1"/>
    <col min="7" max="7" width="14.1640625" customWidth="1"/>
    <col min="8" max="8" width="18.6640625" customWidth="1"/>
  </cols>
  <sheetData>
    <row r="1" spans="1:8" ht="70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1" thickBot="1">
      <c r="A2" s="424" t="s">
        <v>648</v>
      </c>
      <c r="B2" s="425"/>
      <c r="C2" s="425"/>
      <c r="D2" s="425"/>
      <c r="E2" s="425"/>
      <c r="F2" s="425"/>
      <c r="G2" s="425"/>
      <c r="H2" s="275">
        <v>6.8</v>
      </c>
    </row>
    <row r="3" spans="1:8">
      <c r="A3" s="372"/>
      <c r="B3" s="16" t="s">
        <v>4</v>
      </c>
      <c r="C3" s="310" t="s">
        <v>656</v>
      </c>
      <c r="D3" s="18" t="s">
        <v>383</v>
      </c>
      <c r="E3" s="327"/>
      <c r="F3" s="16" t="s">
        <v>4</v>
      </c>
      <c r="G3" s="311" t="s">
        <v>661</v>
      </c>
      <c r="H3" s="18" t="s">
        <v>383</v>
      </c>
    </row>
    <row r="4" spans="1:8" ht="55">
      <c r="A4" s="373"/>
      <c r="B4" s="20" t="s">
        <v>5</v>
      </c>
      <c r="C4" s="21" t="s">
        <v>657</v>
      </c>
      <c r="D4" s="249">
        <f>7.8/H2</f>
        <v>1.1470588235294117</v>
      </c>
      <c r="E4" s="328"/>
      <c r="F4" s="20" t="s">
        <v>5</v>
      </c>
      <c r="G4" s="21" t="s">
        <v>658</v>
      </c>
      <c r="H4" s="249">
        <f>24/H2</f>
        <v>3.5294117647058822</v>
      </c>
    </row>
    <row r="5" spans="1:8">
      <c r="A5" s="373"/>
      <c r="B5" s="243" t="s">
        <v>382</v>
      </c>
      <c r="C5" s="54" t="s">
        <v>322</v>
      </c>
      <c r="D5" s="251"/>
      <c r="E5" s="328"/>
      <c r="F5" s="243" t="s">
        <v>382</v>
      </c>
      <c r="G5" s="54" t="s">
        <v>322</v>
      </c>
      <c r="H5" s="251"/>
    </row>
    <row r="6" spans="1:8">
      <c r="A6" s="373"/>
      <c r="B6" s="36" t="s">
        <v>23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>
      <c r="A7" s="373"/>
      <c r="B7" s="36" t="s">
        <v>50</v>
      </c>
      <c r="C7" s="153"/>
      <c r="D7" s="253">
        <f>C7*D4</f>
        <v>0</v>
      </c>
      <c r="E7" s="328"/>
      <c r="F7" s="36"/>
      <c r="G7" s="153"/>
      <c r="H7" s="253"/>
    </row>
    <row r="8" spans="1:8">
      <c r="A8" s="403"/>
      <c r="B8" s="35"/>
      <c r="C8" s="72"/>
      <c r="D8" s="273"/>
      <c r="E8" s="329"/>
      <c r="F8" s="35"/>
      <c r="G8" s="72"/>
      <c r="H8" s="253"/>
    </row>
    <row r="9" spans="1:8" ht="16" thickBot="1">
      <c r="A9" s="374"/>
      <c r="B9" s="37" t="s">
        <v>37</v>
      </c>
      <c r="C9" s="38">
        <f>SUM(C6:C7)</f>
        <v>0</v>
      </c>
      <c r="D9" s="252">
        <f>SUM(D6:D7)</f>
        <v>0</v>
      </c>
      <c r="E9" s="330"/>
      <c r="F9" s="37" t="s">
        <v>37</v>
      </c>
      <c r="G9" s="38">
        <f>SUM(G6:G8)</f>
        <v>0</v>
      </c>
      <c r="H9" s="252">
        <f>SUM(H6:H8)</f>
        <v>0</v>
      </c>
    </row>
    <row r="10" spans="1:8" ht="16" thickBot="1">
      <c r="A10" s="390" t="s">
        <v>492</v>
      </c>
      <c r="B10" s="332"/>
      <c r="C10" s="332"/>
      <c r="D10" s="332"/>
      <c r="E10" s="332"/>
      <c r="F10" s="332"/>
      <c r="G10" s="332"/>
      <c r="H10" s="332"/>
    </row>
    <row r="11" spans="1:8">
      <c r="A11" s="372"/>
      <c r="B11" s="16" t="s">
        <v>4</v>
      </c>
      <c r="C11" s="310" t="s">
        <v>660</v>
      </c>
      <c r="D11" s="18" t="s">
        <v>383</v>
      </c>
      <c r="E11" s="327"/>
      <c r="F11" s="16" t="s">
        <v>4</v>
      </c>
      <c r="G11" s="310" t="s">
        <v>662</v>
      </c>
      <c r="H11" s="18" t="s">
        <v>383</v>
      </c>
    </row>
    <row r="12" spans="1:8" ht="55">
      <c r="A12" s="373"/>
      <c r="B12" s="20" t="s">
        <v>5</v>
      </c>
      <c r="C12" s="21" t="s">
        <v>659</v>
      </c>
      <c r="D12" s="249">
        <f>24/H2</f>
        <v>3.5294117647058822</v>
      </c>
      <c r="E12" s="328"/>
      <c r="F12" s="20" t="s">
        <v>5</v>
      </c>
      <c r="G12" s="21" t="s">
        <v>663</v>
      </c>
      <c r="H12" s="249">
        <f>8.4/H2</f>
        <v>1.2352941176470589</v>
      </c>
    </row>
    <row r="13" spans="1:8">
      <c r="A13" s="373"/>
      <c r="B13" s="20" t="s">
        <v>6</v>
      </c>
      <c r="C13" s="21"/>
      <c r="D13" s="251"/>
      <c r="E13" s="328"/>
      <c r="F13" s="20" t="s">
        <v>6</v>
      </c>
      <c r="G13" s="21"/>
      <c r="H13" s="251"/>
    </row>
    <row r="14" spans="1:8">
      <c r="A14" s="373"/>
      <c r="B14" s="36" t="s">
        <v>23</v>
      </c>
      <c r="C14" s="138"/>
      <c r="D14" s="253">
        <f>C14*D12</f>
        <v>0</v>
      </c>
      <c r="E14" s="328"/>
      <c r="F14" s="36" t="s">
        <v>23</v>
      </c>
      <c r="G14" s="138"/>
      <c r="H14" s="253">
        <f>G14*H12</f>
        <v>0</v>
      </c>
    </row>
    <row r="15" spans="1:8">
      <c r="A15" s="373"/>
      <c r="B15" s="36"/>
      <c r="C15" s="153"/>
      <c r="D15" s="253">
        <f>C15*D12</f>
        <v>0</v>
      </c>
      <c r="E15" s="328"/>
      <c r="F15" s="36" t="s">
        <v>50</v>
      </c>
      <c r="G15" s="153"/>
      <c r="H15" s="253">
        <f>G15*H12</f>
        <v>0</v>
      </c>
    </row>
    <row r="16" spans="1:8" ht="16" thickBot="1">
      <c r="A16" s="374"/>
      <c r="B16" s="37" t="s">
        <v>37</v>
      </c>
      <c r="C16" s="38">
        <f>SUM(C14:C15)</f>
        <v>0</v>
      </c>
      <c r="D16" s="252">
        <f>SUM(D14:D15)</f>
        <v>0</v>
      </c>
      <c r="E16" s="330"/>
      <c r="F16" s="37" t="s">
        <v>37</v>
      </c>
      <c r="G16" s="38">
        <f>SUM(G14:G15)</f>
        <v>0</v>
      </c>
      <c r="H16" s="252">
        <f>SUM(H14:H15)</f>
        <v>0</v>
      </c>
    </row>
    <row r="17" spans="1:8" ht="16" thickBot="1">
      <c r="A17" s="390" t="str">
        <f>A10</f>
        <v>Минимальный заказ 300 шт. в ассортименте, но не менее 5 шт одного цвета</v>
      </c>
      <c r="B17" s="332"/>
      <c r="C17" s="332"/>
      <c r="D17" s="332"/>
      <c r="E17" s="332"/>
      <c r="F17" s="332"/>
      <c r="G17" s="332"/>
      <c r="H17" s="332"/>
    </row>
    <row r="18" spans="1:8">
      <c r="A18" s="372"/>
      <c r="B18" s="16" t="s">
        <v>4</v>
      </c>
      <c r="C18" s="310" t="s">
        <v>664</v>
      </c>
      <c r="D18" s="18" t="s">
        <v>383</v>
      </c>
      <c r="E18" s="327"/>
      <c r="F18" s="16" t="s">
        <v>4</v>
      </c>
      <c r="G18" s="310" t="s">
        <v>666</v>
      </c>
      <c r="H18" s="18" t="s">
        <v>383</v>
      </c>
    </row>
    <row r="19" spans="1:8" ht="55">
      <c r="A19" s="373"/>
      <c r="B19" s="20" t="s">
        <v>5</v>
      </c>
      <c r="C19" s="21" t="s">
        <v>665</v>
      </c>
      <c r="D19" s="249">
        <f>24/H2</f>
        <v>3.5294117647058822</v>
      </c>
      <c r="E19" s="328"/>
      <c r="F19" s="20" t="s">
        <v>5</v>
      </c>
      <c r="G19" s="21" t="s">
        <v>667</v>
      </c>
      <c r="H19" s="249">
        <f>8.4/H2</f>
        <v>1.2352941176470589</v>
      </c>
    </row>
    <row r="20" spans="1:8">
      <c r="A20" s="373"/>
      <c r="B20" s="243" t="s">
        <v>382</v>
      </c>
      <c r="C20" s="21"/>
      <c r="D20" s="251"/>
      <c r="E20" s="328"/>
      <c r="F20" s="243" t="s">
        <v>382</v>
      </c>
      <c r="G20" s="21"/>
      <c r="H20" s="251"/>
    </row>
    <row r="21" spans="1:8">
      <c r="A21" s="373"/>
      <c r="B21" s="36" t="s">
        <v>23</v>
      </c>
      <c r="C21" s="138"/>
      <c r="D21" s="253">
        <f>C21*D19</f>
        <v>0</v>
      </c>
      <c r="E21" s="328"/>
      <c r="F21" s="36" t="s">
        <v>23</v>
      </c>
      <c r="G21" s="138"/>
      <c r="H21" s="253">
        <f>G21*H19</f>
        <v>0</v>
      </c>
    </row>
    <row r="22" spans="1:8">
      <c r="A22" s="373"/>
      <c r="B22" s="36"/>
      <c r="C22" s="153"/>
      <c r="D22" s="253">
        <f>C22*D19</f>
        <v>0</v>
      </c>
      <c r="E22" s="328"/>
      <c r="F22" s="36" t="s">
        <v>50</v>
      </c>
      <c r="G22" s="153"/>
      <c r="H22" s="253">
        <f>G22*H19</f>
        <v>0</v>
      </c>
    </row>
    <row r="23" spans="1:8" ht="16" thickBot="1">
      <c r="A23" s="374"/>
      <c r="B23" s="37" t="s">
        <v>37</v>
      </c>
      <c r="C23" s="38">
        <f>SUM(C21:C22)</f>
        <v>0</v>
      </c>
      <c r="D23" s="252">
        <f>SUM(D21:D22)</f>
        <v>0</v>
      </c>
      <c r="E23" s="330"/>
      <c r="F23" s="37" t="s">
        <v>37</v>
      </c>
      <c r="G23" s="38">
        <f>SUM(G21:G22)</f>
        <v>0</v>
      </c>
      <c r="H23" s="252">
        <f>SUM(H21:H22)</f>
        <v>0</v>
      </c>
    </row>
    <row r="24" spans="1:8" ht="16" thickBot="1">
      <c r="A24" s="362" t="str">
        <f>A10</f>
        <v>Минимальный заказ 300 шт. в ассортименте, но не менее 5 шт одного цвета</v>
      </c>
      <c r="B24" s="362"/>
      <c r="C24" s="362"/>
      <c r="D24" s="362"/>
      <c r="E24" s="362"/>
      <c r="F24" s="362"/>
      <c r="G24" s="362"/>
      <c r="H24" s="362"/>
    </row>
    <row r="25" spans="1:8">
      <c r="A25" s="372"/>
      <c r="B25" s="16" t="s">
        <v>4</v>
      </c>
      <c r="C25" s="310" t="s">
        <v>668</v>
      </c>
      <c r="D25" s="18" t="s">
        <v>383</v>
      </c>
      <c r="E25" s="327"/>
      <c r="F25" s="16" t="s">
        <v>4</v>
      </c>
      <c r="G25" s="310" t="s">
        <v>670</v>
      </c>
      <c r="H25" s="18" t="s">
        <v>383</v>
      </c>
    </row>
    <row r="26" spans="1:8" ht="33">
      <c r="A26" s="373"/>
      <c r="B26" s="20" t="s">
        <v>5</v>
      </c>
      <c r="C26" s="21" t="s">
        <v>669</v>
      </c>
      <c r="D26" s="249">
        <f>7.8/H2</f>
        <v>1.1470588235294117</v>
      </c>
      <c r="E26" s="328"/>
      <c r="F26" s="20" t="s">
        <v>5</v>
      </c>
      <c r="G26" s="21" t="s">
        <v>671</v>
      </c>
      <c r="H26" s="249">
        <f>8.4/H2</f>
        <v>1.2352941176470589</v>
      </c>
    </row>
    <row r="27" spans="1:8">
      <c r="A27" s="373"/>
      <c r="B27" s="243" t="s">
        <v>382</v>
      </c>
      <c r="C27" s="21"/>
      <c r="D27" s="251"/>
      <c r="E27" s="328"/>
      <c r="F27" s="243" t="s">
        <v>382</v>
      </c>
      <c r="G27" s="21"/>
      <c r="H27" s="251"/>
    </row>
    <row r="28" spans="1:8">
      <c r="A28" s="373"/>
      <c r="B28" s="36" t="s">
        <v>23</v>
      </c>
      <c r="C28" s="138"/>
      <c r="D28" s="253">
        <f>C28*D26</f>
        <v>0</v>
      </c>
      <c r="E28" s="328"/>
      <c r="F28" s="36" t="s">
        <v>23</v>
      </c>
      <c r="G28" s="138"/>
      <c r="H28" s="253">
        <f>G28*H26</f>
        <v>0</v>
      </c>
    </row>
    <row r="29" spans="1:8">
      <c r="A29" s="373"/>
      <c r="B29" s="36" t="s">
        <v>50</v>
      </c>
      <c r="C29" s="153"/>
      <c r="D29" s="253">
        <f>C29*D26</f>
        <v>0</v>
      </c>
      <c r="E29" s="328"/>
      <c r="F29" s="36" t="s">
        <v>50</v>
      </c>
      <c r="G29" s="153"/>
      <c r="H29" s="253">
        <f>G29*H26</f>
        <v>0</v>
      </c>
    </row>
    <row r="30" spans="1:8" ht="16" thickBot="1">
      <c r="A30" s="374"/>
      <c r="B30" s="37" t="s">
        <v>37</v>
      </c>
      <c r="C30" s="38">
        <f>SUM(C28:C29)</f>
        <v>0</v>
      </c>
      <c r="D30" s="252">
        <f>SUM(D28:D29)</f>
        <v>0</v>
      </c>
      <c r="E30" s="330"/>
      <c r="F30" s="37" t="s">
        <v>37</v>
      </c>
      <c r="G30" s="38">
        <f>SUM(G28:G29)</f>
        <v>0</v>
      </c>
      <c r="H30" s="252">
        <f>SUM(H28:H29)</f>
        <v>0</v>
      </c>
    </row>
    <row r="31" spans="1:8" ht="16" thickBot="1">
      <c r="A31" s="362" t="str">
        <f>A10</f>
        <v>Минимальный заказ 300 шт. в ассортименте, но не менее 5 шт одного цвета</v>
      </c>
      <c r="B31" s="362"/>
      <c r="C31" s="362"/>
      <c r="D31" s="362"/>
      <c r="E31" s="362"/>
      <c r="F31" s="362"/>
      <c r="G31" s="362"/>
      <c r="H31" s="362"/>
    </row>
    <row r="32" spans="1:8">
      <c r="A32" s="372"/>
      <c r="B32" s="16" t="s">
        <v>4</v>
      </c>
      <c r="C32" s="310" t="s">
        <v>672</v>
      </c>
      <c r="D32" s="18" t="s">
        <v>383</v>
      </c>
      <c r="E32" s="327"/>
      <c r="F32" s="16" t="s">
        <v>4</v>
      </c>
      <c r="G32" s="310" t="s">
        <v>679</v>
      </c>
      <c r="H32" s="18" t="s">
        <v>383</v>
      </c>
    </row>
    <row r="33" spans="1:8" ht="55">
      <c r="A33" s="373"/>
      <c r="B33" s="20" t="s">
        <v>5</v>
      </c>
      <c r="C33" s="21" t="s">
        <v>673</v>
      </c>
      <c r="D33" s="249">
        <f>8.4/H2</f>
        <v>1.2352941176470589</v>
      </c>
      <c r="E33" s="328"/>
      <c r="F33" s="20" t="s">
        <v>5</v>
      </c>
      <c r="G33" s="21" t="s">
        <v>676</v>
      </c>
      <c r="H33" s="249">
        <f>24/H2</f>
        <v>3.5294117647058822</v>
      </c>
    </row>
    <row r="34" spans="1:8">
      <c r="A34" s="373"/>
      <c r="B34" s="243" t="s">
        <v>382</v>
      </c>
      <c r="C34" s="21"/>
      <c r="D34" s="251"/>
      <c r="E34" s="328"/>
      <c r="F34" s="243" t="s">
        <v>382</v>
      </c>
      <c r="G34" s="54" t="s">
        <v>322</v>
      </c>
      <c r="H34" s="251"/>
    </row>
    <row r="35" spans="1:8">
      <c r="A35" s="373"/>
      <c r="B35" s="36" t="s">
        <v>23</v>
      </c>
      <c r="C35" s="138"/>
      <c r="D35" s="253">
        <f>C35*D33</f>
        <v>0</v>
      </c>
      <c r="E35" s="328"/>
      <c r="F35" s="36" t="s">
        <v>23</v>
      </c>
      <c r="G35" s="138"/>
      <c r="H35" s="253">
        <f>G35*H33</f>
        <v>0</v>
      </c>
    </row>
    <row r="36" spans="1:8">
      <c r="A36" s="373"/>
      <c r="B36" s="36" t="s">
        <v>50</v>
      </c>
      <c r="C36" s="153"/>
      <c r="D36" s="253">
        <f>C36*D33</f>
        <v>0</v>
      </c>
      <c r="E36" s="328"/>
      <c r="F36" s="36"/>
      <c r="G36" s="153"/>
      <c r="H36" s="253">
        <f>G36*H33</f>
        <v>0</v>
      </c>
    </row>
    <row r="37" spans="1:8" ht="16" thickBot="1">
      <c r="A37" s="374"/>
      <c r="B37" s="37" t="s">
        <v>37</v>
      </c>
      <c r="C37" s="38">
        <f>SUM(C35:C36)</f>
        <v>0</v>
      </c>
      <c r="D37" s="252">
        <f>SUM(D35:D36)</f>
        <v>0</v>
      </c>
      <c r="E37" s="330"/>
      <c r="F37" s="37" t="s">
        <v>37</v>
      </c>
      <c r="G37" s="38">
        <f>SUM(G35:G36)</f>
        <v>0</v>
      </c>
      <c r="H37" s="31">
        <f>SUM(H35:H36)</f>
        <v>0</v>
      </c>
    </row>
    <row r="38" spans="1:8" ht="16" thickBot="1">
      <c r="A38" s="422" t="str">
        <f>A10</f>
        <v>Минимальный заказ 300 шт. в ассортименте, но не менее 5 шт одного цвета</v>
      </c>
      <c r="B38" s="422"/>
      <c r="C38" s="422"/>
      <c r="D38" s="422"/>
      <c r="E38" s="422"/>
      <c r="F38" s="422"/>
      <c r="G38" s="422"/>
      <c r="H38" s="422"/>
    </row>
    <row r="39" spans="1:8">
      <c r="A39" s="327"/>
      <c r="B39" s="16" t="s">
        <v>4</v>
      </c>
      <c r="C39" s="318" t="s">
        <v>674</v>
      </c>
      <c r="D39" s="18" t="s">
        <v>383</v>
      </c>
      <c r="E39" s="327"/>
      <c r="F39" s="16" t="s">
        <v>4</v>
      </c>
      <c r="G39" s="310" t="s">
        <v>678</v>
      </c>
      <c r="H39" s="18" t="s">
        <v>383</v>
      </c>
    </row>
    <row r="40" spans="1:8" ht="55">
      <c r="A40" s="328"/>
      <c r="B40" s="20" t="s">
        <v>5</v>
      </c>
      <c r="C40" s="319" t="s">
        <v>675</v>
      </c>
      <c r="D40" s="249">
        <f>8.4/H2</f>
        <v>1.2352941176470589</v>
      </c>
      <c r="E40" s="328"/>
      <c r="F40" s="20" t="s">
        <v>5</v>
      </c>
      <c r="G40" s="21" t="s">
        <v>677</v>
      </c>
      <c r="H40" s="249">
        <f>24/H2</f>
        <v>3.5294117647058822</v>
      </c>
    </row>
    <row r="41" spans="1:8">
      <c r="A41" s="328"/>
      <c r="B41" s="243" t="s">
        <v>382</v>
      </c>
      <c r="C41" s="319"/>
      <c r="D41" s="251"/>
      <c r="E41" s="328"/>
      <c r="F41" s="243" t="s">
        <v>382</v>
      </c>
      <c r="G41" s="54" t="s">
        <v>322</v>
      </c>
      <c r="H41" s="251"/>
    </row>
    <row r="42" spans="1:8">
      <c r="A42" s="328"/>
      <c r="B42" s="36" t="s">
        <v>23</v>
      </c>
      <c r="C42" s="320"/>
      <c r="D42" s="253">
        <f>C42*D40</f>
        <v>0</v>
      </c>
      <c r="E42" s="328"/>
      <c r="F42" s="36" t="s">
        <v>23</v>
      </c>
      <c r="G42" s="138"/>
      <c r="H42" s="253">
        <f>G42*H40</f>
        <v>0</v>
      </c>
    </row>
    <row r="43" spans="1:8">
      <c r="A43" s="328"/>
      <c r="B43" s="36" t="s">
        <v>50</v>
      </c>
      <c r="C43" s="321"/>
      <c r="D43" s="253">
        <f>C43*D40</f>
        <v>0</v>
      </c>
      <c r="E43" s="328"/>
      <c r="F43" s="36"/>
      <c r="G43" s="153"/>
      <c r="H43" s="253">
        <f>G43*H40</f>
        <v>0</v>
      </c>
    </row>
    <row r="44" spans="1:8" ht="16" thickBot="1">
      <c r="A44" s="330"/>
      <c r="B44" s="37" t="s">
        <v>37</v>
      </c>
      <c r="C44" s="38">
        <f>SUM(C42:C43)</f>
        <v>0</v>
      </c>
      <c r="D44" s="252">
        <f>SUM(D42:D43)</f>
        <v>0</v>
      </c>
      <c r="E44" s="330"/>
      <c r="F44" s="37" t="s">
        <v>37</v>
      </c>
      <c r="G44" s="38">
        <f>SUM(G42:G43)</f>
        <v>0</v>
      </c>
      <c r="H44" s="252">
        <f>SUM(H42:H43)</f>
        <v>0</v>
      </c>
    </row>
    <row r="45" spans="1:8" ht="16" thickBot="1">
      <c r="A45" s="333" t="str">
        <f>A10</f>
        <v>Минимальный заказ 300 шт. в ассортименте, но не менее 5 шт одного цвета</v>
      </c>
      <c r="B45" s="334"/>
      <c r="C45" s="334"/>
      <c r="D45" s="334"/>
      <c r="E45" s="334"/>
      <c r="F45" s="334"/>
      <c r="G45" s="334"/>
      <c r="H45" s="334"/>
    </row>
    <row r="46" spans="1:8">
      <c r="A46" s="327"/>
      <c r="B46" s="16" t="s">
        <v>4</v>
      </c>
      <c r="C46" s="318" t="s">
        <v>680</v>
      </c>
      <c r="D46" s="18" t="s">
        <v>383</v>
      </c>
      <c r="E46" s="327"/>
      <c r="F46" s="16" t="s">
        <v>4</v>
      </c>
      <c r="G46" s="318" t="s">
        <v>683</v>
      </c>
      <c r="H46" s="18" t="s">
        <v>383</v>
      </c>
    </row>
    <row r="47" spans="1:8" ht="33">
      <c r="A47" s="328"/>
      <c r="B47" s="20" t="s">
        <v>5</v>
      </c>
      <c r="C47" s="319" t="s">
        <v>681</v>
      </c>
      <c r="D47" s="249">
        <f>7.8/H2</f>
        <v>1.1470588235294117</v>
      </c>
      <c r="E47" s="328"/>
      <c r="F47" s="20" t="s">
        <v>5</v>
      </c>
      <c r="G47" s="319" t="s">
        <v>682</v>
      </c>
      <c r="H47" s="249">
        <f>8.4/H2</f>
        <v>1.2352941176470589</v>
      </c>
    </row>
    <row r="48" spans="1:8">
      <c r="A48" s="328"/>
      <c r="B48" s="243" t="s">
        <v>382</v>
      </c>
      <c r="C48" s="319"/>
      <c r="D48" s="251"/>
      <c r="E48" s="328"/>
      <c r="F48" s="243" t="s">
        <v>382</v>
      </c>
      <c r="G48" s="319"/>
      <c r="H48" s="251"/>
    </row>
    <row r="49" spans="1:8">
      <c r="A49" s="328"/>
      <c r="B49" s="36" t="s">
        <v>23</v>
      </c>
      <c r="C49" s="320"/>
      <c r="D49" s="253">
        <f>C49*D47</f>
        <v>0</v>
      </c>
      <c r="E49" s="328"/>
      <c r="F49" s="36" t="s">
        <v>23</v>
      </c>
      <c r="G49" s="320"/>
      <c r="H49" s="253">
        <f>G49*H47</f>
        <v>0</v>
      </c>
    </row>
    <row r="50" spans="1:8">
      <c r="A50" s="328"/>
      <c r="B50" s="36" t="s">
        <v>50</v>
      </c>
      <c r="C50" s="321"/>
      <c r="D50" s="253">
        <f>C50*D47</f>
        <v>0</v>
      </c>
      <c r="E50" s="328"/>
      <c r="F50" s="36" t="s">
        <v>50</v>
      </c>
      <c r="G50" s="321"/>
      <c r="H50" s="253">
        <f>G50*H47</f>
        <v>0</v>
      </c>
    </row>
    <row r="51" spans="1:8" ht="16" thickBot="1">
      <c r="A51" s="330"/>
      <c r="B51" s="37" t="s">
        <v>37</v>
      </c>
      <c r="C51" s="38">
        <f>SUM(C49:C50)</f>
        <v>0</v>
      </c>
      <c r="D51" s="252">
        <f>SUM(D49:D50)</f>
        <v>0</v>
      </c>
      <c r="E51" s="330"/>
      <c r="F51" s="37" t="s">
        <v>37</v>
      </c>
      <c r="G51" s="38">
        <f>SUM(G49:G50)</f>
        <v>0</v>
      </c>
      <c r="H51" s="252">
        <f>SUM(H49:H50)</f>
        <v>0</v>
      </c>
    </row>
    <row r="52" spans="1:8" ht="16" thickBot="1">
      <c r="A52" s="333" t="str">
        <f>A10</f>
        <v>Минимальный заказ 300 шт. в ассортименте, но не менее 5 шт одного цвета</v>
      </c>
      <c r="B52" s="334"/>
      <c r="C52" s="334"/>
      <c r="D52" s="334"/>
      <c r="E52" s="334"/>
      <c r="F52" s="334"/>
      <c r="G52" s="334"/>
      <c r="H52" s="334"/>
    </row>
    <row r="53" spans="1:8">
      <c r="A53" s="327"/>
      <c r="B53" s="16" t="s">
        <v>4</v>
      </c>
      <c r="C53" s="318" t="s">
        <v>684</v>
      </c>
      <c r="D53" s="18" t="s">
        <v>383</v>
      </c>
      <c r="E53" s="327"/>
      <c r="F53" s="16" t="s">
        <v>4</v>
      </c>
      <c r="G53" s="318" t="s">
        <v>686</v>
      </c>
      <c r="H53" s="18" t="s">
        <v>383</v>
      </c>
    </row>
    <row r="54" spans="1:8" ht="33">
      <c r="A54" s="328"/>
      <c r="B54" s="20" t="s">
        <v>5</v>
      </c>
      <c r="C54" s="319" t="s">
        <v>685</v>
      </c>
      <c r="D54" s="244">
        <f>7.8/H2</f>
        <v>1.1470588235294117</v>
      </c>
      <c r="E54" s="328"/>
      <c r="F54" s="20" t="s">
        <v>5</v>
      </c>
      <c r="G54" s="319" t="s">
        <v>687</v>
      </c>
      <c r="H54" s="249">
        <f>8.4/H2</f>
        <v>1.2352941176470589</v>
      </c>
    </row>
    <row r="55" spans="1:8">
      <c r="A55" s="328"/>
      <c r="B55" s="243" t="s">
        <v>382</v>
      </c>
      <c r="C55" s="319"/>
      <c r="D55" s="251"/>
      <c r="E55" s="328"/>
      <c r="F55" s="243" t="s">
        <v>382</v>
      </c>
      <c r="G55" s="319"/>
      <c r="H55" s="251"/>
    </row>
    <row r="56" spans="1:8">
      <c r="A56" s="328"/>
      <c r="B56" s="36" t="s">
        <v>23</v>
      </c>
      <c r="C56" s="320"/>
      <c r="D56" s="253">
        <f>C56*D54</f>
        <v>0</v>
      </c>
      <c r="E56" s="328"/>
      <c r="F56" s="36" t="s">
        <v>23</v>
      </c>
      <c r="G56" s="320"/>
      <c r="H56" s="253">
        <f>G56*H54</f>
        <v>0</v>
      </c>
    </row>
    <row r="57" spans="1:8">
      <c r="A57" s="329"/>
      <c r="B57" s="35" t="s">
        <v>50</v>
      </c>
      <c r="C57" s="321"/>
      <c r="D57" s="253">
        <f>C57*D54</f>
        <v>0</v>
      </c>
      <c r="E57" s="329"/>
      <c r="F57" s="35" t="s">
        <v>50</v>
      </c>
      <c r="G57" s="321"/>
      <c r="H57" s="253">
        <f>G57*H54</f>
        <v>0</v>
      </c>
    </row>
    <row r="58" spans="1:8" ht="16" thickBot="1">
      <c r="A58" s="330"/>
      <c r="B58" s="37" t="s">
        <v>37</v>
      </c>
      <c r="C58" s="38">
        <f>SUM(C56:C56)</f>
        <v>0</v>
      </c>
      <c r="D58" s="252">
        <f>SUM(D56:D56)</f>
        <v>0</v>
      </c>
      <c r="E58" s="330"/>
      <c r="F58" s="37" t="s">
        <v>37</v>
      </c>
      <c r="G58" s="38">
        <f>SUM(G56:G57)</f>
        <v>0</v>
      </c>
      <c r="H58" s="252">
        <f>SUM(H56:H56)</f>
        <v>0</v>
      </c>
    </row>
    <row r="59" spans="1:8" ht="18">
      <c r="A59" s="65" t="s">
        <v>92</v>
      </c>
      <c r="C59" s="66">
        <f>C9+G9+C16+G16+C23+G23+C30+G30+C37+G37+C44+G44+C51+G51+C58+G58</f>
        <v>0</v>
      </c>
    </row>
    <row r="60" spans="1:8" ht="18">
      <c r="A60" s="65" t="s">
        <v>93</v>
      </c>
      <c r="C60" s="67">
        <f>D9+H9+D16+H16+D23+H23+D30+H30+D37+H37+D44+H44+D51+H51+D58+H58</f>
        <v>0</v>
      </c>
    </row>
  </sheetData>
  <sheetProtection password="F17D" sheet="1" objects="1" scenarios="1"/>
  <mergeCells count="25">
    <mergeCell ref="A45:H45"/>
    <mergeCell ref="A46:A51"/>
    <mergeCell ref="E46:E51"/>
    <mergeCell ref="A52:H52"/>
    <mergeCell ref="A53:A58"/>
    <mergeCell ref="E53:E58"/>
    <mergeCell ref="A31:H31"/>
    <mergeCell ref="A32:A37"/>
    <mergeCell ref="E32:E37"/>
    <mergeCell ref="A38:H38"/>
    <mergeCell ref="A39:A44"/>
    <mergeCell ref="E39:E44"/>
    <mergeCell ref="A17:H17"/>
    <mergeCell ref="A18:A23"/>
    <mergeCell ref="E18:E23"/>
    <mergeCell ref="A24:H24"/>
    <mergeCell ref="A25:A30"/>
    <mergeCell ref="E25:E30"/>
    <mergeCell ref="A11:A16"/>
    <mergeCell ref="E11:E16"/>
    <mergeCell ref="A1:H1"/>
    <mergeCell ref="A2:G2"/>
    <mergeCell ref="A3:A9"/>
    <mergeCell ref="E3:E9"/>
    <mergeCell ref="A10:H10"/>
  </mergeCells>
  <pageMargins left="0.75" right="0.75" top="1" bottom="1" header="0.5" footer="0.5"/>
  <pageSetup paperSize="9"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47"/>
  <sheetViews>
    <sheetView topLeftCell="A13" workbookViewId="0">
      <selection activeCell="D49" sqref="D49"/>
    </sheetView>
  </sheetViews>
  <sheetFormatPr baseColWidth="10" defaultRowHeight="15" x14ac:dyDescent="0"/>
  <cols>
    <col min="1" max="1" width="12.1640625" customWidth="1"/>
    <col min="2" max="2" width="17.83203125" customWidth="1"/>
    <col min="3" max="3" width="22.6640625" customWidth="1"/>
    <col min="4" max="4" width="18.6640625" customWidth="1"/>
    <col min="6" max="6" width="14.83203125" customWidth="1"/>
    <col min="7" max="7" width="19.33203125" customWidth="1"/>
  </cols>
  <sheetData>
    <row r="1" spans="1:8" ht="69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31" thickBot="1">
      <c r="A2" s="424" t="s">
        <v>720</v>
      </c>
      <c r="B2" s="425"/>
      <c r="C2" s="425"/>
      <c r="D2" s="425"/>
      <c r="E2" s="425"/>
      <c r="F2" s="425"/>
      <c r="G2" s="425"/>
      <c r="H2" s="275">
        <v>6.8</v>
      </c>
    </row>
    <row r="3" spans="1:8">
      <c r="A3" s="372"/>
      <c r="B3" s="16" t="s">
        <v>4</v>
      </c>
      <c r="C3" s="310" t="s">
        <v>698</v>
      </c>
      <c r="D3" s="18" t="s">
        <v>383</v>
      </c>
      <c r="E3" s="327"/>
      <c r="F3" s="16" t="s">
        <v>4</v>
      </c>
      <c r="G3" s="311" t="s">
        <v>700</v>
      </c>
      <c r="H3" s="18" t="s">
        <v>383</v>
      </c>
    </row>
    <row r="4" spans="1:8" ht="22">
      <c r="A4" s="373"/>
      <c r="B4" s="20" t="s">
        <v>5</v>
      </c>
      <c r="C4" s="21" t="s">
        <v>699</v>
      </c>
      <c r="D4" s="249">
        <f>7.8/H2</f>
        <v>1.1470588235294117</v>
      </c>
      <c r="E4" s="328"/>
      <c r="F4" s="20" t="s">
        <v>5</v>
      </c>
      <c r="G4" s="21" t="s">
        <v>705</v>
      </c>
      <c r="H4" s="249">
        <f>7.8/H2</f>
        <v>1.1470588235294117</v>
      </c>
    </row>
    <row r="5" spans="1:8">
      <c r="A5" s="373"/>
      <c r="B5" s="243" t="s">
        <v>382</v>
      </c>
      <c r="C5" s="54" t="s">
        <v>322</v>
      </c>
      <c r="D5" s="251"/>
      <c r="E5" s="328"/>
      <c r="F5" s="243" t="s">
        <v>382</v>
      </c>
      <c r="G5" s="54" t="s">
        <v>322</v>
      </c>
      <c r="H5" s="251"/>
    </row>
    <row r="6" spans="1:8">
      <c r="A6" s="373"/>
      <c r="B6" s="36" t="s">
        <v>23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>
      <c r="A7" s="373"/>
      <c r="B7" s="36" t="s">
        <v>50</v>
      </c>
      <c r="C7" s="153"/>
      <c r="D7" s="253">
        <f>C7*D4</f>
        <v>0</v>
      </c>
      <c r="E7" s="328"/>
      <c r="F7" s="36" t="s">
        <v>24</v>
      </c>
      <c r="G7" s="153"/>
      <c r="H7" s="253">
        <f>G7*H4</f>
        <v>0</v>
      </c>
    </row>
    <row r="8" spans="1:8">
      <c r="A8" s="403"/>
      <c r="B8" s="35"/>
      <c r="C8" s="72"/>
      <c r="D8" s="273"/>
      <c r="E8" s="329"/>
      <c r="F8" s="35" t="s">
        <v>38</v>
      </c>
      <c r="G8" s="73"/>
      <c r="H8" s="253">
        <f>G8*H4</f>
        <v>0</v>
      </c>
    </row>
    <row r="9" spans="1:8" ht="16" thickBot="1">
      <c r="A9" s="374"/>
      <c r="B9" s="37" t="s">
        <v>37</v>
      </c>
      <c r="C9" s="38">
        <f>SUM(C6:C7)</f>
        <v>0</v>
      </c>
      <c r="D9" s="252">
        <f>SUM(D6:D7)</f>
        <v>0</v>
      </c>
      <c r="E9" s="330"/>
      <c r="F9" s="37" t="s">
        <v>37</v>
      </c>
      <c r="G9" s="38">
        <f>SUM(G6:G8)</f>
        <v>0</v>
      </c>
      <c r="H9" s="252">
        <f>SUM(H6:H8)</f>
        <v>0</v>
      </c>
    </row>
    <row r="10" spans="1:8" ht="16" thickBot="1">
      <c r="A10" s="390" t="s">
        <v>492</v>
      </c>
      <c r="B10" s="332"/>
      <c r="C10" s="332"/>
      <c r="D10" s="332"/>
      <c r="E10" s="332"/>
      <c r="F10" s="332"/>
      <c r="G10" s="332"/>
      <c r="H10" s="332"/>
    </row>
    <row r="11" spans="1:8">
      <c r="A11" s="372"/>
      <c r="B11" s="16" t="s">
        <v>4</v>
      </c>
      <c r="C11" s="310" t="s">
        <v>702</v>
      </c>
      <c r="D11" s="18" t="s">
        <v>383</v>
      </c>
      <c r="E11" s="327"/>
      <c r="F11" s="16" t="s">
        <v>4</v>
      </c>
      <c r="G11" s="310" t="s">
        <v>704</v>
      </c>
      <c r="H11" s="18" t="s">
        <v>383</v>
      </c>
    </row>
    <row r="12" spans="1:8" ht="22">
      <c r="A12" s="373"/>
      <c r="B12" s="20" t="s">
        <v>5</v>
      </c>
      <c r="C12" s="21" t="s">
        <v>703</v>
      </c>
      <c r="D12" s="249">
        <f>7.8/H2</f>
        <v>1.1470588235294117</v>
      </c>
      <c r="E12" s="328"/>
      <c r="F12" s="20" t="s">
        <v>5</v>
      </c>
      <c r="G12" s="21" t="s">
        <v>706</v>
      </c>
      <c r="H12" s="249">
        <f>7.8/H2</f>
        <v>1.1470588235294117</v>
      </c>
    </row>
    <row r="13" spans="1:8">
      <c r="A13" s="373"/>
      <c r="B13" s="20" t="s">
        <v>6</v>
      </c>
      <c r="C13" s="21" t="s">
        <v>322</v>
      </c>
      <c r="D13" s="251"/>
      <c r="E13" s="328"/>
      <c r="F13" s="20" t="s">
        <v>6</v>
      </c>
      <c r="G13" s="21" t="s">
        <v>322</v>
      </c>
      <c r="H13" s="251"/>
    </row>
    <row r="14" spans="1:8">
      <c r="A14" s="373"/>
      <c r="B14" s="36" t="s">
        <v>23</v>
      </c>
      <c r="C14" s="138"/>
      <c r="D14" s="253">
        <f>C14*D12</f>
        <v>0</v>
      </c>
      <c r="E14" s="328"/>
      <c r="F14" s="36" t="s">
        <v>23</v>
      </c>
      <c r="G14" s="138"/>
      <c r="H14" s="253">
        <f>G14*H12</f>
        <v>0</v>
      </c>
    </row>
    <row r="15" spans="1:8">
      <c r="A15" s="373"/>
      <c r="B15" s="36" t="s">
        <v>50</v>
      </c>
      <c r="C15" s="153"/>
      <c r="D15" s="253">
        <f>C15*D12</f>
        <v>0</v>
      </c>
      <c r="E15" s="328"/>
      <c r="F15" s="36" t="s">
        <v>50</v>
      </c>
      <c r="G15" s="153"/>
      <c r="H15" s="253">
        <f>G15*H12</f>
        <v>0</v>
      </c>
    </row>
    <row r="16" spans="1:8">
      <c r="A16" s="403"/>
      <c r="B16" s="35" t="s">
        <v>38</v>
      </c>
      <c r="C16" s="73"/>
      <c r="D16" s="253">
        <f>C16*D12</f>
        <v>0</v>
      </c>
      <c r="E16" s="329"/>
      <c r="F16" s="35"/>
      <c r="G16" s="72"/>
      <c r="H16" s="273"/>
    </row>
    <row r="17" spans="1:8" ht="16" thickBot="1">
      <c r="A17" s="374"/>
      <c r="B17" s="37" t="s">
        <v>37</v>
      </c>
      <c r="C17" s="38">
        <f>SUM(C14:C15)</f>
        <v>0</v>
      </c>
      <c r="D17" s="252">
        <f>SUM(D14:D15)</f>
        <v>0</v>
      </c>
      <c r="E17" s="330"/>
      <c r="F17" s="37" t="s">
        <v>37</v>
      </c>
      <c r="G17" s="38">
        <f>SUM(G14:G15)</f>
        <v>0</v>
      </c>
      <c r="H17" s="252">
        <f>SUM(H14:H15)</f>
        <v>0</v>
      </c>
    </row>
    <row r="18" spans="1:8" ht="16" thickBot="1">
      <c r="A18" s="390" t="str">
        <f>A10</f>
        <v>Минимальный заказ 300 шт. в ассортименте, но не менее 5 шт одного цвета</v>
      </c>
      <c r="B18" s="332"/>
      <c r="C18" s="332"/>
      <c r="D18" s="332"/>
      <c r="E18" s="332"/>
      <c r="F18" s="332"/>
      <c r="G18" s="332"/>
      <c r="H18" s="332"/>
    </row>
    <row r="19" spans="1:8">
      <c r="A19" s="372"/>
      <c r="B19" s="16" t="s">
        <v>4</v>
      </c>
      <c r="C19" s="310" t="s">
        <v>707</v>
      </c>
      <c r="D19" s="18" t="s">
        <v>383</v>
      </c>
      <c r="E19" s="327"/>
      <c r="F19" s="16" t="s">
        <v>4</v>
      </c>
      <c r="G19" s="310" t="s">
        <v>709</v>
      </c>
      <c r="H19" s="18" t="s">
        <v>383</v>
      </c>
    </row>
    <row r="20" spans="1:8" ht="22">
      <c r="A20" s="373"/>
      <c r="B20" s="20" t="s">
        <v>5</v>
      </c>
      <c r="C20" s="103" t="s">
        <v>708</v>
      </c>
      <c r="D20" s="249">
        <f>7.8/H2</f>
        <v>1.1470588235294117</v>
      </c>
      <c r="E20" s="328"/>
      <c r="F20" s="20" t="s">
        <v>5</v>
      </c>
      <c r="G20" s="21" t="s">
        <v>710</v>
      </c>
      <c r="H20" s="249">
        <f>7.8/H2</f>
        <v>1.1470588235294117</v>
      </c>
    </row>
    <row r="21" spans="1:8">
      <c r="A21" s="373"/>
      <c r="B21" s="243" t="s">
        <v>382</v>
      </c>
      <c r="C21" s="21" t="s">
        <v>322</v>
      </c>
      <c r="D21" s="251"/>
      <c r="E21" s="328"/>
      <c r="F21" s="243" t="s">
        <v>382</v>
      </c>
      <c r="G21" s="21" t="s">
        <v>322</v>
      </c>
      <c r="H21" s="251"/>
    </row>
    <row r="22" spans="1:8">
      <c r="A22" s="373"/>
      <c r="B22" s="36" t="s">
        <v>23</v>
      </c>
      <c r="C22" s="138"/>
      <c r="D22" s="253">
        <f>C22*D20</f>
        <v>0</v>
      </c>
      <c r="E22" s="328"/>
      <c r="F22" s="36" t="s">
        <v>23</v>
      </c>
      <c r="G22" s="138"/>
      <c r="H22" s="253">
        <f>G22*H20</f>
        <v>0</v>
      </c>
    </row>
    <row r="23" spans="1:8">
      <c r="A23" s="373"/>
      <c r="B23" s="36" t="s">
        <v>24</v>
      </c>
      <c r="C23" s="153"/>
      <c r="D23" s="253">
        <f>C23*D20</f>
        <v>0</v>
      </c>
      <c r="E23" s="328"/>
      <c r="F23" s="36" t="s">
        <v>50</v>
      </c>
      <c r="G23" s="153"/>
      <c r="H23" s="253">
        <f>G23*H20</f>
        <v>0</v>
      </c>
    </row>
    <row r="24" spans="1:8" ht="16" thickBot="1">
      <c r="A24" s="374"/>
      <c r="B24" s="37" t="s">
        <v>37</v>
      </c>
      <c r="C24" s="38">
        <f>SUM(C22:C23)</f>
        <v>0</v>
      </c>
      <c r="D24" s="252">
        <f>SUM(D22:D23)</f>
        <v>0</v>
      </c>
      <c r="E24" s="330"/>
      <c r="F24" s="37" t="s">
        <v>37</v>
      </c>
      <c r="G24" s="38">
        <f>SUM(G22:G23)</f>
        <v>0</v>
      </c>
      <c r="H24" s="252">
        <f>SUM(H22:H23)</f>
        <v>0</v>
      </c>
    </row>
    <row r="25" spans="1:8" ht="16" thickBot="1">
      <c r="A25" s="362" t="str">
        <f>A10</f>
        <v>Минимальный заказ 300 шт. в ассортименте, но не менее 5 шт одного цвета</v>
      </c>
      <c r="B25" s="362"/>
      <c r="C25" s="362"/>
      <c r="D25" s="362"/>
      <c r="E25" s="362"/>
      <c r="F25" s="362"/>
      <c r="G25" s="362"/>
      <c r="H25" s="362"/>
    </row>
    <row r="26" spans="1:8">
      <c r="A26" s="372"/>
      <c r="B26" s="16" t="s">
        <v>4</v>
      </c>
      <c r="C26" s="310" t="s">
        <v>711</v>
      </c>
      <c r="D26" s="18" t="s">
        <v>383</v>
      </c>
      <c r="E26" s="327"/>
      <c r="F26" s="16" t="s">
        <v>4</v>
      </c>
      <c r="G26" s="310" t="s">
        <v>713</v>
      </c>
      <c r="H26" s="18" t="s">
        <v>383</v>
      </c>
    </row>
    <row r="27" spans="1:8" ht="22">
      <c r="A27" s="373"/>
      <c r="B27" s="20" t="s">
        <v>5</v>
      </c>
      <c r="C27" s="21" t="s">
        <v>712</v>
      </c>
      <c r="D27" s="249">
        <f>7.8/H2</f>
        <v>1.1470588235294117</v>
      </c>
      <c r="E27" s="328"/>
      <c r="F27" s="20" t="s">
        <v>5</v>
      </c>
      <c r="G27" s="21" t="s">
        <v>714</v>
      </c>
      <c r="H27" s="249">
        <f>7.8/H2</f>
        <v>1.1470588235294117</v>
      </c>
    </row>
    <row r="28" spans="1:8">
      <c r="A28" s="373"/>
      <c r="B28" s="243" t="s">
        <v>382</v>
      </c>
      <c r="C28" s="21" t="s">
        <v>322</v>
      </c>
      <c r="D28" s="251"/>
      <c r="E28" s="328"/>
      <c r="F28" s="243" t="s">
        <v>382</v>
      </c>
      <c r="G28" s="21" t="s">
        <v>322</v>
      </c>
      <c r="H28" s="251"/>
    </row>
    <row r="29" spans="1:8">
      <c r="A29" s="373"/>
      <c r="B29" s="36" t="s">
        <v>23</v>
      </c>
      <c r="C29" s="138"/>
      <c r="D29" s="253">
        <f>C29*D27</f>
        <v>0</v>
      </c>
      <c r="E29" s="328"/>
      <c r="F29" s="36" t="s">
        <v>23</v>
      </c>
      <c r="G29" s="138"/>
      <c r="H29" s="253">
        <f>G29*H27</f>
        <v>0</v>
      </c>
    </row>
    <row r="30" spans="1:8">
      <c r="A30" s="373"/>
      <c r="B30" s="36" t="s">
        <v>50</v>
      </c>
      <c r="C30" s="153"/>
      <c r="D30" s="253">
        <f>C30*D27</f>
        <v>0</v>
      </c>
      <c r="E30" s="328"/>
      <c r="F30" s="36" t="s">
        <v>50</v>
      </c>
      <c r="G30" s="153"/>
      <c r="H30" s="253">
        <f>G30*H27</f>
        <v>0</v>
      </c>
    </row>
    <row r="31" spans="1:8" ht="16" thickBot="1">
      <c r="A31" s="374"/>
      <c r="B31" s="37" t="s">
        <v>37</v>
      </c>
      <c r="C31" s="38">
        <f>SUM(C29:C30)</f>
        <v>0</v>
      </c>
      <c r="D31" s="252">
        <f>SUM(D29:D30)</f>
        <v>0</v>
      </c>
      <c r="E31" s="330"/>
      <c r="F31" s="37" t="s">
        <v>37</v>
      </c>
      <c r="G31" s="38">
        <f>SUM(G29:G30)</f>
        <v>0</v>
      </c>
      <c r="H31" s="252">
        <f>SUM(H29:H30)</f>
        <v>0</v>
      </c>
    </row>
    <row r="32" spans="1:8" ht="16" thickBot="1">
      <c r="A32" s="362" t="str">
        <f>A10</f>
        <v>Минимальный заказ 300 шт. в ассортименте, но не менее 5 шт одного цвета</v>
      </c>
      <c r="B32" s="362"/>
      <c r="C32" s="362"/>
      <c r="D32" s="362"/>
      <c r="E32" s="362"/>
      <c r="F32" s="362"/>
      <c r="G32" s="362"/>
      <c r="H32" s="362"/>
    </row>
    <row r="33" spans="1:8">
      <c r="A33" s="372"/>
      <c r="B33" s="16" t="s">
        <v>4</v>
      </c>
      <c r="C33" s="310" t="s">
        <v>715</v>
      </c>
      <c r="D33" s="18" t="s">
        <v>383</v>
      </c>
      <c r="E33" s="327"/>
      <c r="F33" s="16" t="s">
        <v>4</v>
      </c>
      <c r="G33" s="310" t="s">
        <v>717</v>
      </c>
      <c r="H33" s="18" t="s">
        <v>383</v>
      </c>
    </row>
    <row r="34" spans="1:8" ht="22">
      <c r="A34" s="373"/>
      <c r="B34" s="20" t="s">
        <v>5</v>
      </c>
      <c r="C34" s="21" t="s">
        <v>712</v>
      </c>
      <c r="D34" s="249">
        <f>7.8/H2</f>
        <v>1.1470588235294117</v>
      </c>
      <c r="E34" s="328"/>
      <c r="F34" s="20" t="s">
        <v>5</v>
      </c>
      <c r="G34" s="103" t="s">
        <v>716</v>
      </c>
      <c r="H34" s="249">
        <f>7.8/H2</f>
        <v>1.1470588235294117</v>
      </c>
    </row>
    <row r="35" spans="1:8">
      <c r="A35" s="373"/>
      <c r="B35" s="243" t="s">
        <v>382</v>
      </c>
      <c r="C35" s="21" t="s">
        <v>322</v>
      </c>
      <c r="D35" s="251"/>
      <c r="E35" s="328"/>
      <c r="F35" s="243" t="s">
        <v>382</v>
      </c>
      <c r="G35" s="54" t="s">
        <v>322</v>
      </c>
      <c r="H35" s="251"/>
    </row>
    <row r="36" spans="1:8">
      <c r="A36" s="373"/>
      <c r="B36" s="36" t="s">
        <v>23</v>
      </c>
      <c r="C36" s="138"/>
      <c r="D36" s="253">
        <f>C36*D34</f>
        <v>0</v>
      </c>
      <c r="E36" s="328"/>
      <c r="F36" s="36" t="s">
        <v>23</v>
      </c>
      <c r="G36" s="138"/>
      <c r="H36" s="253">
        <f>G36*H34</f>
        <v>0</v>
      </c>
    </row>
    <row r="37" spans="1:8">
      <c r="A37" s="373"/>
      <c r="B37" s="36" t="s">
        <v>50</v>
      </c>
      <c r="C37" s="153"/>
      <c r="D37" s="253">
        <f>C37*D34</f>
        <v>0</v>
      </c>
      <c r="E37" s="328"/>
      <c r="F37" s="36" t="s">
        <v>701</v>
      </c>
      <c r="G37" s="153"/>
      <c r="H37" s="253">
        <f>G37*H34</f>
        <v>0</v>
      </c>
    </row>
    <row r="38" spans="1:8" ht="16" thickBot="1">
      <c r="A38" s="374"/>
      <c r="B38" s="37" t="s">
        <v>37</v>
      </c>
      <c r="C38" s="38">
        <f>SUM(C36:C37)</f>
        <v>0</v>
      </c>
      <c r="D38" s="252">
        <f>SUM(D36:D37)</f>
        <v>0</v>
      </c>
      <c r="E38" s="330"/>
      <c r="F38" s="37" t="s">
        <v>37</v>
      </c>
      <c r="G38" s="38">
        <f>SUM(G36:G37)</f>
        <v>0</v>
      </c>
      <c r="H38" s="31">
        <f>SUM(H36:H37)</f>
        <v>0</v>
      </c>
    </row>
    <row r="39" spans="1:8" ht="16" thickBot="1">
      <c r="A39" s="422" t="str">
        <f>A10</f>
        <v>Минимальный заказ 300 шт. в ассортименте, но не менее 5 шт одного цвета</v>
      </c>
      <c r="B39" s="422"/>
      <c r="C39" s="422"/>
      <c r="D39" s="422"/>
      <c r="E39" s="422"/>
      <c r="F39" s="422"/>
      <c r="G39" s="422"/>
      <c r="H39" s="422"/>
    </row>
    <row r="40" spans="1:8">
      <c r="A40" s="327"/>
      <c r="B40" s="16" t="s">
        <v>4</v>
      </c>
      <c r="C40" s="310" t="s">
        <v>718</v>
      </c>
      <c r="D40" s="18" t="s">
        <v>383</v>
      </c>
      <c r="E40" s="327"/>
      <c r="F40" s="16" t="s">
        <v>4</v>
      </c>
      <c r="G40" s="310"/>
      <c r="H40" s="18" t="s">
        <v>383</v>
      </c>
    </row>
    <row r="41" spans="1:8" ht="22">
      <c r="A41" s="328"/>
      <c r="B41" s="20" t="s">
        <v>5</v>
      </c>
      <c r="C41" s="103" t="s">
        <v>719</v>
      </c>
      <c r="D41" s="249">
        <f>7.8/H2</f>
        <v>1.1470588235294117</v>
      </c>
      <c r="E41" s="328"/>
      <c r="F41" s="20" t="s">
        <v>5</v>
      </c>
      <c r="G41" s="21"/>
      <c r="H41" s="249"/>
    </row>
    <row r="42" spans="1:8">
      <c r="A42" s="328"/>
      <c r="B42" s="243" t="s">
        <v>382</v>
      </c>
      <c r="C42" s="319"/>
      <c r="D42" s="251"/>
      <c r="E42" s="328"/>
      <c r="F42" s="243" t="s">
        <v>382</v>
      </c>
      <c r="G42" s="54" t="s">
        <v>322</v>
      </c>
      <c r="H42" s="251"/>
    </row>
    <row r="43" spans="1:8">
      <c r="A43" s="328"/>
      <c r="B43" s="36" t="s">
        <v>23</v>
      </c>
      <c r="C43" s="320"/>
      <c r="D43" s="253">
        <f>C43*D41</f>
        <v>0</v>
      </c>
      <c r="E43" s="328"/>
      <c r="F43" s="36"/>
      <c r="G43" s="138"/>
      <c r="H43" s="253">
        <f>G43*H41</f>
        <v>0</v>
      </c>
    </row>
    <row r="44" spans="1:8">
      <c r="A44" s="328"/>
      <c r="B44" s="36" t="s">
        <v>50</v>
      </c>
      <c r="C44" s="321"/>
      <c r="D44" s="253">
        <f>C44*D41</f>
        <v>0</v>
      </c>
      <c r="E44" s="328"/>
      <c r="F44" s="36"/>
      <c r="G44" s="153"/>
      <c r="H44" s="253">
        <f>G44*H41</f>
        <v>0</v>
      </c>
    </row>
    <row r="45" spans="1:8" ht="16" thickBot="1">
      <c r="A45" s="330"/>
      <c r="B45" s="37" t="s">
        <v>37</v>
      </c>
      <c r="C45" s="38">
        <f>SUM(C43:C44)</f>
        <v>0</v>
      </c>
      <c r="D45" s="252">
        <f>SUM(D43:D44)</f>
        <v>0</v>
      </c>
      <c r="E45" s="330"/>
      <c r="F45" s="37" t="s">
        <v>37</v>
      </c>
      <c r="G45" s="38">
        <f>SUM(G43:G44)</f>
        <v>0</v>
      </c>
      <c r="H45" s="252">
        <f>SUM(H43:H44)</f>
        <v>0</v>
      </c>
    </row>
    <row r="46" spans="1:8" ht="18">
      <c r="A46" s="65" t="s">
        <v>92</v>
      </c>
      <c r="C46" s="66">
        <f>C9+G9+C17+G17+C24+G24+C31+G31+C38+G38+C45</f>
        <v>0</v>
      </c>
    </row>
    <row r="47" spans="1:8" ht="18">
      <c r="A47" s="65" t="s">
        <v>93</v>
      </c>
      <c r="C47" s="67">
        <f>D9+H9+D17+H17+D24+H24+D31+H31+D38+H38+D45</f>
        <v>0</v>
      </c>
    </row>
  </sheetData>
  <sheetProtection password="F17D" sheet="1" objects="1" scenarios="1"/>
  <mergeCells count="19">
    <mergeCell ref="A11:A17"/>
    <mergeCell ref="E11:E17"/>
    <mergeCell ref="A1:H1"/>
    <mergeCell ref="A2:G2"/>
    <mergeCell ref="A3:A9"/>
    <mergeCell ref="E3:E9"/>
    <mergeCell ref="A10:H10"/>
    <mergeCell ref="A18:H18"/>
    <mergeCell ref="A19:A24"/>
    <mergeCell ref="E19:E24"/>
    <mergeCell ref="A25:H25"/>
    <mergeCell ref="A26:A31"/>
    <mergeCell ref="E26:E31"/>
    <mergeCell ref="A32:H32"/>
    <mergeCell ref="A33:A38"/>
    <mergeCell ref="E33:E38"/>
    <mergeCell ref="A39:H39"/>
    <mergeCell ref="A40:A45"/>
    <mergeCell ref="E40:E45"/>
  </mergeCells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7030A0"/>
  </sheetPr>
  <dimension ref="A1:V212"/>
  <sheetViews>
    <sheetView topLeftCell="A3" workbookViewId="0">
      <selection activeCell="H3" sqref="H3"/>
    </sheetView>
  </sheetViews>
  <sheetFormatPr baseColWidth="10" defaultColWidth="8.83203125" defaultRowHeight="15" x14ac:dyDescent="0"/>
  <cols>
    <col min="1" max="1" width="16.1640625" customWidth="1"/>
    <col min="2" max="2" width="13.33203125" customWidth="1"/>
    <col min="3" max="3" width="16.33203125" customWidth="1"/>
    <col min="4" max="4" width="8.1640625" style="9" customWidth="1"/>
    <col min="5" max="5" width="15.6640625" customWidth="1"/>
    <col min="6" max="6" width="13.5" customWidth="1"/>
    <col min="7" max="7" width="18.1640625" customWidth="1"/>
    <col min="8" max="8" width="10.1640625" style="9" customWidth="1"/>
    <col min="9" max="9" width="13.1640625" customWidth="1"/>
  </cols>
  <sheetData>
    <row r="1" spans="1:8" ht="83.25" customHeight="1">
      <c r="A1" s="344" t="s">
        <v>493</v>
      </c>
      <c r="B1" s="345"/>
      <c r="C1" s="345"/>
      <c r="D1" s="345"/>
      <c r="E1" s="345"/>
      <c r="F1" s="345"/>
      <c r="G1" s="345"/>
      <c r="H1" s="346"/>
    </row>
    <row r="2" spans="1:8" ht="29.25" customHeight="1" thickBot="1">
      <c r="A2" s="428"/>
      <c r="B2" s="429"/>
      <c r="C2" s="429"/>
      <c r="D2" s="429"/>
      <c r="E2" s="429"/>
      <c r="F2" s="429"/>
      <c r="G2" s="429"/>
      <c r="H2" s="275">
        <v>6.8</v>
      </c>
    </row>
    <row r="3" spans="1:8" ht="21.75" customHeight="1">
      <c r="A3" s="372"/>
      <c r="B3" s="16" t="s">
        <v>4</v>
      </c>
      <c r="C3" s="310" t="s">
        <v>150</v>
      </c>
      <c r="D3" s="18" t="s">
        <v>383</v>
      </c>
      <c r="E3" s="327"/>
      <c r="F3" s="16" t="s">
        <v>4</v>
      </c>
      <c r="G3" s="19"/>
      <c r="H3" s="18" t="s">
        <v>383</v>
      </c>
    </row>
    <row r="4" spans="1:8" ht="22">
      <c r="A4" s="373"/>
      <c r="B4" s="20" t="s">
        <v>5</v>
      </c>
      <c r="C4" s="21" t="s">
        <v>399</v>
      </c>
      <c r="D4" s="249">
        <f>6/H2</f>
        <v>0.88235294117647056</v>
      </c>
      <c r="E4" s="328"/>
      <c r="F4" s="20" t="s">
        <v>5</v>
      </c>
      <c r="G4" s="21"/>
      <c r="H4" s="249">
        <f>25/H2</f>
        <v>3.6764705882352944</v>
      </c>
    </row>
    <row r="5" spans="1:8">
      <c r="A5" s="373"/>
      <c r="B5" s="243" t="s">
        <v>324</v>
      </c>
      <c r="C5" s="54" t="s">
        <v>322</v>
      </c>
      <c r="D5" s="251"/>
      <c r="E5" s="328"/>
      <c r="F5" s="243" t="s">
        <v>324</v>
      </c>
      <c r="G5" s="54" t="s">
        <v>322</v>
      </c>
      <c r="H5" s="251"/>
    </row>
    <row r="6" spans="1:8" ht="16.5" customHeight="1">
      <c r="A6" s="373"/>
      <c r="B6" s="36" t="s">
        <v>51</v>
      </c>
      <c r="C6" s="138"/>
      <c r="D6" s="253">
        <f>C6*D4</f>
        <v>0</v>
      </c>
      <c r="E6" s="328"/>
      <c r="F6" s="36" t="s">
        <v>51</v>
      </c>
      <c r="G6" s="138"/>
      <c r="H6" s="253">
        <f>G6*H4</f>
        <v>0</v>
      </c>
    </row>
    <row r="7" spans="1:8" ht="16.5" customHeight="1">
      <c r="A7" s="373"/>
      <c r="B7" s="36" t="s">
        <v>50</v>
      </c>
      <c r="C7" s="153"/>
      <c r="D7" s="253">
        <f>C7*D4</f>
        <v>0</v>
      </c>
      <c r="E7" s="328"/>
      <c r="F7" s="36" t="s">
        <v>50</v>
      </c>
      <c r="G7" s="153"/>
      <c r="H7" s="253">
        <f>G7*H4</f>
        <v>0</v>
      </c>
    </row>
    <row r="8" spans="1:8" ht="16.5" customHeight="1" thickBot="1">
      <c r="A8" s="374"/>
      <c r="B8" s="37" t="s">
        <v>37</v>
      </c>
      <c r="C8" s="38">
        <f>SUM(C6:C7)</f>
        <v>0</v>
      </c>
      <c r="D8" s="252">
        <f>SUM(D6:D7)</f>
        <v>0</v>
      </c>
      <c r="E8" s="330"/>
      <c r="F8" s="37" t="s">
        <v>37</v>
      </c>
      <c r="G8" s="38">
        <f>SUM(G6:G7)</f>
        <v>0</v>
      </c>
      <c r="H8" s="252">
        <f>SUM(H6:H7)</f>
        <v>0</v>
      </c>
    </row>
    <row r="9" spans="1:8" ht="16.5" customHeight="1" thickBot="1">
      <c r="A9" s="390" t="s">
        <v>492</v>
      </c>
      <c r="B9" s="332"/>
      <c r="C9" s="332"/>
      <c r="D9" s="332"/>
      <c r="E9" s="332"/>
      <c r="F9" s="332"/>
      <c r="G9" s="332"/>
      <c r="H9" s="332"/>
    </row>
    <row r="10" spans="1:8" ht="27" customHeight="1">
      <c r="A10" s="372"/>
      <c r="B10" s="16" t="s">
        <v>4</v>
      </c>
      <c r="C10" s="310" t="s">
        <v>266</v>
      </c>
      <c r="D10" s="18" t="s">
        <v>383</v>
      </c>
      <c r="E10" s="327"/>
      <c r="F10" s="16" t="s">
        <v>4</v>
      </c>
      <c r="G10" s="310" t="s">
        <v>89</v>
      </c>
      <c r="H10" s="18" t="s">
        <v>383</v>
      </c>
    </row>
    <row r="11" spans="1:8" ht="25" customHeight="1">
      <c r="A11" s="373"/>
      <c r="B11" s="20" t="s">
        <v>5</v>
      </c>
      <c r="C11" s="21" t="s">
        <v>385</v>
      </c>
      <c r="D11" s="249">
        <f>7/H2</f>
        <v>1.0294117647058825</v>
      </c>
      <c r="E11" s="328"/>
      <c r="F11" s="20" t="s">
        <v>5</v>
      </c>
      <c r="G11" s="21" t="s">
        <v>384</v>
      </c>
      <c r="H11" s="249">
        <f>6/H2</f>
        <v>0.88235294117647056</v>
      </c>
    </row>
    <row r="12" spans="1:8" ht="16.5" customHeight="1">
      <c r="A12" s="373"/>
      <c r="B12" s="243" t="s">
        <v>324</v>
      </c>
      <c r="C12" s="54" t="s">
        <v>322</v>
      </c>
      <c r="D12" s="251"/>
      <c r="E12" s="328"/>
      <c r="F12" s="243" t="s">
        <v>324</v>
      </c>
      <c r="G12" s="54" t="s">
        <v>322</v>
      </c>
      <c r="H12" s="251"/>
    </row>
    <row r="13" spans="1:8" ht="16.5" customHeight="1">
      <c r="A13" s="373"/>
      <c r="B13" s="36" t="s">
        <v>51</v>
      </c>
      <c r="C13" s="138"/>
      <c r="D13" s="253">
        <f>C13*D11</f>
        <v>0</v>
      </c>
      <c r="E13" s="328"/>
      <c r="F13" s="36" t="s">
        <v>51</v>
      </c>
      <c r="G13" s="138"/>
      <c r="H13" s="253">
        <f>G13*H11</f>
        <v>0</v>
      </c>
    </row>
    <row r="14" spans="1:8" ht="16.5" customHeight="1">
      <c r="A14" s="373"/>
      <c r="B14" s="36" t="s">
        <v>50</v>
      </c>
      <c r="C14" s="153"/>
      <c r="D14" s="253">
        <f>C14*D11</f>
        <v>0</v>
      </c>
      <c r="E14" s="328"/>
      <c r="F14" s="36" t="s">
        <v>50</v>
      </c>
      <c r="G14" s="153"/>
      <c r="H14" s="253">
        <f>G14*H11</f>
        <v>0</v>
      </c>
    </row>
    <row r="15" spans="1:8" ht="16.5" customHeight="1">
      <c r="A15" s="403"/>
      <c r="B15" s="35" t="s">
        <v>38</v>
      </c>
      <c r="C15" s="106"/>
      <c r="D15" s="253">
        <f>C15*D11</f>
        <v>0</v>
      </c>
      <c r="E15" s="329"/>
      <c r="F15" s="35"/>
      <c r="G15" s="72"/>
      <c r="H15" s="273"/>
    </row>
    <row r="16" spans="1:8" ht="16.5" customHeight="1" thickBot="1">
      <c r="A16" s="374"/>
      <c r="B16" s="37" t="s">
        <v>37</v>
      </c>
      <c r="C16" s="38">
        <f>SUM(C13:C15)</f>
        <v>0</v>
      </c>
      <c r="D16" s="252">
        <f>SUM(D13:D14)</f>
        <v>0</v>
      </c>
      <c r="E16" s="330"/>
      <c r="F16" s="37" t="s">
        <v>37</v>
      </c>
      <c r="G16" s="38">
        <f>SUM(G13:G14)</f>
        <v>0</v>
      </c>
      <c r="H16" s="252">
        <f>SUM(H13:H14)</f>
        <v>0</v>
      </c>
    </row>
    <row r="17" spans="1:22" s="3" customFormat="1" ht="16.5" customHeight="1" thickBot="1">
      <c r="A17" s="390" t="str">
        <f>A9</f>
        <v>Минимальный заказ 300 шт. в ассортименте, но не менее 5 шт одного цвета</v>
      </c>
      <c r="B17" s="332"/>
      <c r="C17" s="332"/>
      <c r="D17" s="332"/>
      <c r="E17" s="332"/>
      <c r="F17" s="332"/>
      <c r="G17" s="332"/>
      <c r="H17" s="332"/>
    </row>
    <row r="18" spans="1:22" s="3" customFormat="1" ht="22.5" customHeight="1">
      <c r="A18" s="372"/>
      <c r="B18" s="16" t="s">
        <v>4</v>
      </c>
      <c r="C18" s="310" t="s">
        <v>84</v>
      </c>
      <c r="D18" s="18" t="s">
        <v>383</v>
      </c>
      <c r="E18" s="416" t="s">
        <v>631</v>
      </c>
      <c r="F18" s="16" t="s">
        <v>4</v>
      </c>
      <c r="G18" s="17" t="s">
        <v>85</v>
      </c>
      <c r="H18" s="18" t="s">
        <v>383</v>
      </c>
    </row>
    <row r="19" spans="1:22" s="3" customFormat="1" ht="28" customHeight="1">
      <c r="A19" s="373"/>
      <c r="B19" s="20" t="s">
        <v>5</v>
      </c>
      <c r="C19" s="21" t="s">
        <v>386</v>
      </c>
      <c r="D19" s="249">
        <f>30/H2</f>
        <v>4.4117647058823533</v>
      </c>
      <c r="E19" s="417"/>
      <c r="F19" s="20" t="s">
        <v>5</v>
      </c>
      <c r="G19" s="21" t="s">
        <v>387</v>
      </c>
      <c r="H19" s="249">
        <f>30/H2</f>
        <v>4.4117647058823533</v>
      </c>
    </row>
    <row r="20" spans="1:22" s="3" customFormat="1" ht="16.5" customHeight="1">
      <c r="A20" s="373"/>
      <c r="B20" s="243" t="s">
        <v>324</v>
      </c>
      <c r="C20" s="54" t="s">
        <v>322</v>
      </c>
      <c r="D20" s="251"/>
      <c r="E20" s="417"/>
      <c r="F20" s="243" t="s">
        <v>324</v>
      </c>
      <c r="G20" s="54" t="s">
        <v>322</v>
      </c>
      <c r="H20" s="251"/>
    </row>
    <row r="21" spans="1:22" s="3" customFormat="1" ht="16.5" customHeight="1">
      <c r="A21" s="373"/>
      <c r="B21" s="36" t="s">
        <v>51</v>
      </c>
      <c r="C21" s="138"/>
      <c r="D21" s="253">
        <f>C21*D19</f>
        <v>0</v>
      </c>
      <c r="E21" s="417"/>
      <c r="F21" s="36" t="s">
        <v>51</v>
      </c>
      <c r="G21" s="138"/>
      <c r="H21" s="253">
        <f>G21*H19</f>
        <v>0</v>
      </c>
    </row>
    <row r="22" spans="1:22" s="3" customFormat="1" ht="16.5" customHeight="1">
      <c r="A22" s="373"/>
      <c r="B22" s="36" t="s">
        <v>50</v>
      </c>
      <c r="C22" s="153"/>
      <c r="D22" s="253">
        <f>C22*D19</f>
        <v>0</v>
      </c>
      <c r="E22" s="417"/>
      <c r="F22" s="36" t="s">
        <v>50</v>
      </c>
      <c r="G22" s="153"/>
      <c r="H22" s="253">
        <f>G22*H19</f>
        <v>0</v>
      </c>
    </row>
    <row r="23" spans="1:22" s="3" customFormat="1" ht="16.5" customHeight="1" thickBot="1">
      <c r="A23" s="374"/>
      <c r="B23" s="37" t="s">
        <v>37</v>
      </c>
      <c r="C23" s="38">
        <f>SUM(C21:C22)</f>
        <v>0</v>
      </c>
      <c r="D23" s="252">
        <f>SUM(D21:D22)</f>
        <v>0</v>
      </c>
      <c r="E23" s="418"/>
      <c r="F23" s="37" t="s">
        <v>37</v>
      </c>
      <c r="G23" s="38">
        <f>SUM(G21:G22)</f>
        <v>0</v>
      </c>
      <c r="H23" s="252">
        <f>SUM(H21:H22)</f>
        <v>0</v>
      </c>
    </row>
    <row r="24" spans="1:22" s="3" customFormat="1" ht="16.5" customHeight="1" thickBot="1">
      <c r="A24" s="390" t="str">
        <f>A9</f>
        <v>Минимальный заказ 300 шт. в ассортименте, но не менее 5 шт одного цвета</v>
      </c>
      <c r="B24" s="332"/>
      <c r="C24" s="332"/>
      <c r="D24" s="332"/>
      <c r="E24" s="332"/>
      <c r="F24" s="332"/>
      <c r="G24" s="332"/>
      <c r="H24" s="332"/>
    </row>
    <row r="25" spans="1:22">
      <c r="A25" s="397"/>
      <c r="B25" s="16" t="s">
        <v>4</v>
      </c>
      <c r="C25" s="310" t="s">
        <v>308</v>
      </c>
      <c r="D25" s="18" t="s">
        <v>383</v>
      </c>
      <c r="E25" s="432" t="s">
        <v>631</v>
      </c>
      <c r="F25" s="16" t="s">
        <v>4</v>
      </c>
      <c r="G25" s="17" t="s">
        <v>154</v>
      </c>
      <c r="H25" s="18" t="s">
        <v>383</v>
      </c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</row>
    <row r="26" spans="1:22" ht="22">
      <c r="A26" s="398"/>
      <c r="B26" s="20" t="s">
        <v>5</v>
      </c>
      <c r="C26" s="21" t="s">
        <v>388</v>
      </c>
      <c r="D26" s="245">
        <f>6.4/H2</f>
        <v>0.94117647058823539</v>
      </c>
      <c r="E26" s="433"/>
      <c r="F26" s="20" t="s">
        <v>5</v>
      </c>
      <c r="G26" s="21" t="s">
        <v>389</v>
      </c>
      <c r="H26" s="249">
        <f>30/H2</f>
        <v>4.4117647058823533</v>
      </c>
      <c r="I26" s="3"/>
      <c r="J26" s="3"/>
      <c r="K26" s="3"/>
      <c r="L26" s="3"/>
      <c r="M26" s="3"/>
      <c r="N26" s="3"/>
      <c r="O26" s="3"/>
      <c r="P26" s="3"/>
      <c r="Q26" s="3"/>
      <c r="R26" s="3"/>
      <c r="S26" s="3"/>
      <c r="T26" s="3"/>
      <c r="U26" s="3"/>
      <c r="V26" s="3"/>
    </row>
    <row r="27" spans="1:22">
      <c r="A27" s="398"/>
      <c r="B27" s="243" t="s">
        <v>324</v>
      </c>
      <c r="C27" s="54" t="s">
        <v>322</v>
      </c>
      <c r="D27" s="247"/>
      <c r="E27" s="433"/>
      <c r="F27" s="243" t="s">
        <v>324</v>
      </c>
      <c r="G27" s="54" t="s">
        <v>322</v>
      </c>
      <c r="H27" s="251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</row>
    <row r="28" spans="1:22">
      <c r="A28" s="398"/>
      <c r="B28" s="36" t="s">
        <v>23</v>
      </c>
      <c r="C28" s="138"/>
      <c r="D28" s="277">
        <f>C28*D26</f>
        <v>0</v>
      </c>
      <c r="E28" s="433"/>
      <c r="F28" s="36" t="s">
        <v>51</v>
      </c>
      <c r="G28" s="138"/>
      <c r="H28" s="253">
        <f>G28*H26</f>
        <v>0</v>
      </c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</row>
    <row r="29" spans="1:22">
      <c r="A29" s="398"/>
      <c r="B29" s="36" t="s">
        <v>50</v>
      </c>
      <c r="C29" s="153"/>
      <c r="D29" s="277">
        <f>C29*D26</f>
        <v>0</v>
      </c>
      <c r="E29" s="433"/>
      <c r="F29" s="36" t="s">
        <v>50</v>
      </c>
      <c r="G29" s="153"/>
      <c r="H29" s="253">
        <f>G29*H26</f>
        <v>0</v>
      </c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</row>
    <row r="30" spans="1:22">
      <c r="A30" s="423"/>
      <c r="B30" s="35" t="s">
        <v>38</v>
      </c>
      <c r="C30" s="73"/>
      <c r="D30" s="277">
        <f>C30*D26</f>
        <v>0</v>
      </c>
      <c r="E30" s="433"/>
      <c r="F30" s="36"/>
      <c r="G30" s="198"/>
      <c r="H30" s="267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</row>
    <row r="31" spans="1:22" ht="16" thickBot="1">
      <c r="A31" s="399"/>
      <c r="B31" s="37" t="s">
        <v>37</v>
      </c>
      <c r="C31" s="38">
        <f>SUM(C28:C30)</f>
        <v>0</v>
      </c>
      <c r="D31" s="248">
        <f>SUM(D28:D30)</f>
        <v>0</v>
      </c>
      <c r="E31" s="434"/>
      <c r="F31" s="37" t="s">
        <v>37</v>
      </c>
      <c r="G31" s="38">
        <f>SUM(G28:G29)</f>
        <v>0</v>
      </c>
      <c r="H31" s="252">
        <f>SUM(H28:H29)</f>
        <v>0</v>
      </c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</row>
    <row r="32" spans="1:22" ht="16" thickBot="1">
      <c r="A32" s="390" t="str">
        <f>A9</f>
        <v>Минимальный заказ 300 шт. в ассортименте, но не менее 5 шт одного цвета</v>
      </c>
      <c r="B32" s="332"/>
      <c r="C32" s="332"/>
      <c r="D32" s="332"/>
      <c r="E32" s="332"/>
      <c r="F32" s="332"/>
      <c r="G32" s="332"/>
      <c r="H32" s="332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</row>
    <row r="33" spans="1:22">
      <c r="A33" s="372"/>
      <c r="B33" s="16" t="s">
        <v>4</v>
      </c>
      <c r="C33" s="310" t="s">
        <v>83</v>
      </c>
      <c r="D33" s="18" t="s">
        <v>383</v>
      </c>
      <c r="E33" s="327"/>
      <c r="F33" s="16" t="s">
        <v>4</v>
      </c>
      <c r="G33" s="310" t="s">
        <v>82</v>
      </c>
      <c r="H33" s="18" t="s">
        <v>383</v>
      </c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</row>
    <row r="34" spans="1:22" ht="22">
      <c r="A34" s="373"/>
      <c r="B34" s="20" t="s">
        <v>5</v>
      </c>
      <c r="C34" s="21" t="s">
        <v>391</v>
      </c>
      <c r="D34" s="249">
        <f>6.4/H2</f>
        <v>0.94117647058823539</v>
      </c>
      <c r="E34" s="328"/>
      <c r="F34" s="20" t="s">
        <v>5</v>
      </c>
      <c r="G34" s="21" t="s">
        <v>392</v>
      </c>
      <c r="H34" s="249">
        <f>6.4/H2</f>
        <v>0.94117647058823539</v>
      </c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</row>
    <row r="35" spans="1:22">
      <c r="A35" s="373"/>
      <c r="B35" s="243" t="s">
        <v>324</v>
      </c>
      <c r="C35" s="54" t="s">
        <v>322</v>
      </c>
      <c r="D35" s="251"/>
      <c r="E35" s="328"/>
      <c r="F35" s="243" t="s">
        <v>324</v>
      </c>
      <c r="G35" s="54" t="s">
        <v>322</v>
      </c>
      <c r="H35" s="251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</row>
    <row r="36" spans="1:22">
      <c r="A36" s="373"/>
      <c r="B36" s="36" t="s">
        <v>23</v>
      </c>
      <c r="C36" s="138"/>
      <c r="D36" s="253">
        <f>C36*D34</f>
        <v>0</v>
      </c>
      <c r="E36" s="328"/>
      <c r="F36" s="36" t="s">
        <v>51</v>
      </c>
      <c r="G36" s="138"/>
      <c r="H36" s="253">
        <f>G36*H34</f>
        <v>0</v>
      </c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</row>
    <row r="37" spans="1:22">
      <c r="A37" s="373"/>
      <c r="B37" s="36" t="s">
        <v>50</v>
      </c>
      <c r="C37" s="153"/>
      <c r="D37" s="253">
        <f>C37*D34</f>
        <v>0</v>
      </c>
      <c r="E37" s="328"/>
      <c r="F37" s="36" t="s">
        <v>50</v>
      </c>
      <c r="G37" s="153"/>
      <c r="H37" s="253">
        <f>G37*H34</f>
        <v>0</v>
      </c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</row>
    <row r="38" spans="1:22">
      <c r="A38" s="373"/>
      <c r="B38" s="36" t="s">
        <v>38</v>
      </c>
      <c r="C38" s="209"/>
      <c r="D38" s="253">
        <f>C38*D34</f>
        <v>0</v>
      </c>
      <c r="E38" s="328"/>
      <c r="F38" s="36" t="s">
        <v>38</v>
      </c>
      <c r="G38" s="185"/>
      <c r="H38" s="253">
        <f>G38*H34</f>
        <v>0</v>
      </c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</row>
    <row r="39" spans="1:22" ht="16" thickBot="1">
      <c r="A39" s="374"/>
      <c r="B39" s="37" t="s">
        <v>37</v>
      </c>
      <c r="C39" s="38">
        <f>SUM(C36:C38)</f>
        <v>0</v>
      </c>
      <c r="D39" s="252">
        <f>SUM(D36:D38)</f>
        <v>0</v>
      </c>
      <c r="E39" s="330"/>
      <c r="F39" s="37" t="s">
        <v>37</v>
      </c>
      <c r="G39" s="38">
        <f>SUM(G36:G38)</f>
        <v>0</v>
      </c>
      <c r="H39" s="252">
        <f>SUM(H36:H38)</f>
        <v>0</v>
      </c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</row>
    <row r="40" spans="1:22" ht="16" thickBot="1">
      <c r="A40" s="390" t="str">
        <f>A9</f>
        <v>Минимальный заказ 300 шт. в ассортименте, но не менее 5 шт одного цвета</v>
      </c>
      <c r="B40" s="332"/>
      <c r="C40" s="332"/>
      <c r="D40" s="332"/>
      <c r="E40" s="332"/>
      <c r="F40" s="332"/>
      <c r="G40" s="332"/>
      <c r="H40" s="332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</row>
    <row r="41" spans="1:22">
      <c r="A41" s="372"/>
      <c r="B41" s="16" t="s">
        <v>4</v>
      </c>
      <c r="C41" s="310" t="s">
        <v>152</v>
      </c>
      <c r="D41" s="18" t="s">
        <v>383</v>
      </c>
      <c r="E41" s="416" t="s">
        <v>631</v>
      </c>
      <c r="F41" s="16" t="s">
        <v>4</v>
      </c>
      <c r="G41" s="17" t="s">
        <v>189</v>
      </c>
      <c r="H41" s="18" t="s">
        <v>383</v>
      </c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</row>
    <row r="42" spans="1:22" ht="22">
      <c r="A42" s="373"/>
      <c r="B42" s="20" t="s">
        <v>5</v>
      </c>
      <c r="C42" s="21" t="s">
        <v>390</v>
      </c>
      <c r="D42" s="249">
        <f>6.4/H2</f>
        <v>0.94117647058823539</v>
      </c>
      <c r="E42" s="417"/>
      <c r="F42" s="20" t="s">
        <v>5</v>
      </c>
      <c r="G42" s="21" t="s">
        <v>393</v>
      </c>
      <c r="H42" s="249">
        <f>10/H2</f>
        <v>1.4705882352941178</v>
      </c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</row>
    <row r="43" spans="1:22">
      <c r="A43" s="373"/>
      <c r="B43" s="243" t="s">
        <v>324</v>
      </c>
      <c r="C43" s="54" t="s">
        <v>322</v>
      </c>
      <c r="D43" s="251"/>
      <c r="E43" s="417"/>
      <c r="F43" s="243" t="s">
        <v>324</v>
      </c>
      <c r="G43" s="54" t="s">
        <v>322</v>
      </c>
      <c r="H43" s="251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</row>
    <row r="44" spans="1:22">
      <c r="A44" s="373"/>
      <c r="B44" s="36" t="s">
        <v>23</v>
      </c>
      <c r="C44" s="138"/>
      <c r="D44" s="253">
        <f>C44*D42</f>
        <v>0</v>
      </c>
      <c r="E44" s="417"/>
      <c r="F44" s="36" t="s">
        <v>51</v>
      </c>
      <c r="G44" s="173"/>
      <c r="H44" s="253">
        <f>G44*H42</f>
        <v>0</v>
      </c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</row>
    <row r="45" spans="1:22">
      <c r="A45" s="373"/>
      <c r="B45" s="36" t="s">
        <v>50</v>
      </c>
      <c r="C45" s="153"/>
      <c r="D45" s="253">
        <f>C45*D42</f>
        <v>0</v>
      </c>
      <c r="E45" s="417"/>
      <c r="F45" s="36" t="s">
        <v>50</v>
      </c>
      <c r="G45" s="216"/>
      <c r="H45" s="253">
        <f>G45*H42</f>
        <v>0</v>
      </c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</row>
    <row r="46" spans="1:22">
      <c r="A46" s="373"/>
      <c r="B46" s="36"/>
      <c r="C46" s="153"/>
      <c r="D46" s="253"/>
      <c r="E46" s="417"/>
      <c r="F46" s="36" t="s">
        <v>38</v>
      </c>
      <c r="G46" s="211"/>
      <c r="H46" s="253">
        <f>G46*H42</f>
        <v>0</v>
      </c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</row>
    <row r="47" spans="1:22" ht="16" thickBot="1">
      <c r="A47" s="374"/>
      <c r="B47" s="37" t="s">
        <v>37</v>
      </c>
      <c r="C47" s="38">
        <f>SUM(C44:C45)</f>
        <v>0</v>
      </c>
      <c r="D47" s="252">
        <f>SUM(D44:D45)</f>
        <v>0</v>
      </c>
      <c r="E47" s="418"/>
      <c r="F47" s="37" t="s">
        <v>37</v>
      </c>
      <c r="G47" s="38">
        <f>SUM(G44:G46)</f>
        <v>0</v>
      </c>
      <c r="H47" s="252">
        <f>SUM(H44:H46)</f>
        <v>0</v>
      </c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</row>
    <row r="48" spans="1:22" ht="16" thickBot="1">
      <c r="A48" s="390" t="str">
        <f>A9</f>
        <v>Минимальный заказ 300 шт. в ассортименте, но не менее 5 шт одного цвета</v>
      </c>
      <c r="B48" s="332"/>
      <c r="C48" s="332"/>
      <c r="D48" s="332"/>
      <c r="E48" s="332"/>
      <c r="F48" s="332"/>
      <c r="G48" s="332"/>
      <c r="H48" s="332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</row>
    <row r="49" spans="1:22">
      <c r="A49" s="372"/>
      <c r="B49" s="16" t="s">
        <v>4</v>
      </c>
      <c r="C49" s="310" t="s">
        <v>242</v>
      </c>
      <c r="D49" s="18" t="s">
        <v>383</v>
      </c>
      <c r="E49" s="327"/>
      <c r="F49" s="16" t="s">
        <v>4</v>
      </c>
      <c r="G49" s="310" t="s">
        <v>303</v>
      </c>
      <c r="H49" s="18" t="s">
        <v>383</v>
      </c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</row>
    <row r="50" spans="1:22" ht="22">
      <c r="A50" s="373"/>
      <c r="B50" s="20" t="s">
        <v>5</v>
      </c>
      <c r="C50" s="21" t="s">
        <v>394</v>
      </c>
      <c r="D50" s="249">
        <f>6.4/H2</f>
        <v>0.94117647058823539</v>
      </c>
      <c r="E50" s="328"/>
      <c r="F50" s="20" t="s">
        <v>5</v>
      </c>
      <c r="G50" s="21" t="s">
        <v>395</v>
      </c>
      <c r="H50" s="249">
        <f>7.6/H2</f>
        <v>1.1176470588235294</v>
      </c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</row>
    <row r="51" spans="1:22">
      <c r="A51" s="373"/>
      <c r="B51" s="243" t="s">
        <v>324</v>
      </c>
      <c r="C51" s="54" t="s">
        <v>322</v>
      </c>
      <c r="D51" s="251"/>
      <c r="E51" s="328"/>
      <c r="F51" s="243" t="s">
        <v>324</v>
      </c>
      <c r="G51" s="54" t="s">
        <v>322</v>
      </c>
      <c r="H51" s="251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</row>
    <row r="52" spans="1:22">
      <c r="A52" s="373"/>
      <c r="B52" s="36" t="s">
        <v>23</v>
      </c>
      <c r="C52" s="138"/>
      <c r="D52" s="253">
        <f>C52*D50</f>
        <v>0</v>
      </c>
      <c r="E52" s="328"/>
      <c r="F52" s="36" t="s">
        <v>23</v>
      </c>
      <c r="G52" s="138"/>
      <c r="H52" s="253">
        <f>G52*H50</f>
        <v>0</v>
      </c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</row>
    <row r="53" spans="1:22">
      <c r="A53" s="373"/>
      <c r="B53" s="36" t="s">
        <v>50</v>
      </c>
      <c r="C53" s="153"/>
      <c r="D53" s="253">
        <f>C53*D50</f>
        <v>0</v>
      </c>
      <c r="E53" s="328"/>
      <c r="F53" s="36" t="s">
        <v>50</v>
      </c>
      <c r="G53" s="153"/>
      <c r="H53" s="253">
        <f>G53*H50</f>
        <v>0</v>
      </c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</row>
    <row r="54" spans="1:22">
      <c r="A54" s="373"/>
      <c r="B54" s="36" t="s">
        <v>38</v>
      </c>
      <c r="C54" s="210"/>
      <c r="D54" s="253">
        <f>C54*D50</f>
        <v>0</v>
      </c>
      <c r="E54" s="328"/>
      <c r="F54" s="36" t="s">
        <v>38</v>
      </c>
      <c r="G54" s="210"/>
      <c r="H54" s="253">
        <f>G54*H50</f>
        <v>0</v>
      </c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</row>
    <row r="55" spans="1:22" ht="16" thickBot="1">
      <c r="A55" s="374"/>
      <c r="B55" s="37" t="s">
        <v>37</v>
      </c>
      <c r="C55" s="38">
        <f>SUM(C52:C54)</f>
        <v>0</v>
      </c>
      <c r="D55" s="252">
        <f>SUM(D52:D54)</f>
        <v>0</v>
      </c>
      <c r="E55" s="330"/>
      <c r="F55" s="37" t="s">
        <v>37</v>
      </c>
      <c r="G55" s="38">
        <f>SUM(G52:G54)</f>
        <v>0</v>
      </c>
      <c r="H55" s="252">
        <f>SUM(H52:H54)</f>
        <v>0</v>
      </c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</row>
    <row r="56" spans="1:22" ht="16" thickBot="1">
      <c r="A56" s="426" t="str">
        <f>A9</f>
        <v>Минимальный заказ 300 шт. в ассортименте, но не менее 5 шт одного цвета</v>
      </c>
      <c r="B56" s="332"/>
      <c r="C56" s="332"/>
      <c r="D56" s="332"/>
      <c r="E56" s="332"/>
      <c r="F56" s="332"/>
      <c r="G56" s="332"/>
      <c r="H56" s="427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</row>
    <row r="57" spans="1:22">
      <c r="A57" s="372"/>
      <c r="B57" s="16" t="s">
        <v>4</v>
      </c>
      <c r="C57" s="310" t="s">
        <v>309</v>
      </c>
      <c r="D57" s="18" t="s">
        <v>383</v>
      </c>
      <c r="E57" s="327"/>
      <c r="F57" s="16" t="s">
        <v>4</v>
      </c>
      <c r="G57" s="310" t="s">
        <v>636</v>
      </c>
      <c r="H57" s="18" t="s">
        <v>383</v>
      </c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</row>
    <row r="58" spans="1:22" ht="22">
      <c r="A58" s="373"/>
      <c r="B58" s="20" t="s">
        <v>5</v>
      </c>
      <c r="C58" s="21" t="s">
        <v>396</v>
      </c>
      <c r="D58" s="249">
        <f>6.4/H2</f>
        <v>0.94117647058823539</v>
      </c>
      <c r="E58" s="328"/>
      <c r="F58" s="20" t="s">
        <v>5</v>
      </c>
      <c r="G58" s="21" t="s">
        <v>637</v>
      </c>
      <c r="H58" s="276">
        <f>7/H2</f>
        <v>1.0294117647058825</v>
      </c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</row>
    <row r="59" spans="1:22">
      <c r="A59" s="373"/>
      <c r="B59" s="243" t="s">
        <v>324</v>
      </c>
      <c r="C59" s="54" t="s">
        <v>322</v>
      </c>
      <c r="D59" s="251"/>
      <c r="E59" s="328"/>
      <c r="F59" s="243" t="s">
        <v>324</v>
      </c>
      <c r="G59" s="54" t="s">
        <v>322</v>
      </c>
      <c r="H59" s="32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</row>
    <row r="60" spans="1:22">
      <c r="A60" s="373"/>
      <c r="B60" s="36" t="s">
        <v>23</v>
      </c>
      <c r="C60" s="138"/>
      <c r="D60" s="253">
        <f>C60*D58</f>
        <v>0</v>
      </c>
      <c r="E60" s="328"/>
      <c r="F60" s="36" t="s">
        <v>23</v>
      </c>
      <c r="G60" s="138"/>
      <c r="H60" s="23">
        <f>G60*H58</f>
        <v>0</v>
      </c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</row>
    <row r="61" spans="1:22">
      <c r="A61" s="373"/>
      <c r="B61" s="36" t="s">
        <v>50</v>
      </c>
      <c r="C61" s="153"/>
      <c r="D61" s="253">
        <f>C61*D58</f>
        <v>0</v>
      </c>
      <c r="E61" s="328"/>
      <c r="F61" s="36" t="s">
        <v>50</v>
      </c>
      <c r="G61" s="153"/>
      <c r="H61" s="23">
        <f>G61*H58</f>
        <v>0</v>
      </c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"/>
      <c r="V61" s="3"/>
    </row>
    <row r="62" spans="1:22">
      <c r="A62" s="373"/>
      <c r="B62" s="36" t="s">
        <v>38</v>
      </c>
      <c r="C62" s="210"/>
      <c r="D62" s="253">
        <f>C62*D58</f>
        <v>0</v>
      </c>
      <c r="E62" s="328"/>
      <c r="F62" s="36"/>
      <c r="G62" s="153"/>
      <c r="H62" s="23">
        <f>G62*H58</f>
        <v>0</v>
      </c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"/>
      <c r="V62" s="3"/>
    </row>
    <row r="63" spans="1:22" ht="16" thickBot="1">
      <c r="A63" s="374"/>
      <c r="B63" s="37" t="s">
        <v>37</v>
      </c>
      <c r="C63" s="38">
        <f>SUM(C60:C62)</f>
        <v>0</v>
      </c>
      <c r="D63" s="252">
        <f>SUM(D60:D62)</f>
        <v>0</v>
      </c>
      <c r="E63" s="330"/>
      <c r="F63" s="37" t="s">
        <v>37</v>
      </c>
      <c r="G63" s="38">
        <f>SUM(G60:G62)</f>
        <v>0</v>
      </c>
      <c r="H63" s="31">
        <f>SUM(H60:H62)</f>
        <v>0</v>
      </c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"/>
      <c r="V63" s="3"/>
    </row>
    <row r="64" spans="1:22" ht="16" thickBot="1">
      <c r="A64" s="426" t="str">
        <f>A9</f>
        <v>Минимальный заказ 300 шт. в ассортименте, но не менее 5 шт одного цвета</v>
      </c>
      <c r="B64" s="332"/>
      <c r="C64" s="332"/>
      <c r="D64" s="332"/>
      <c r="E64" s="332"/>
      <c r="F64" s="332"/>
      <c r="G64" s="332"/>
      <c r="H64" s="427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</row>
    <row r="65" spans="1:22">
      <c r="A65" s="372"/>
      <c r="B65" s="16" t="s">
        <v>4</v>
      </c>
      <c r="C65" s="17" t="s">
        <v>255</v>
      </c>
      <c r="D65" s="18" t="s">
        <v>383</v>
      </c>
      <c r="E65" s="327"/>
      <c r="F65" s="16" t="s">
        <v>4</v>
      </c>
      <c r="G65" s="310" t="s">
        <v>254</v>
      </c>
      <c r="H65" s="18" t="s">
        <v>383</v>
      </c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"/>
      <c r="V65" s="3"/>
    </row>
    <row r="66" spans="1:22" ht="22">
      <c r="A66" s="373"/>
      <c r="B66" s="20" t="s">
        <v>5</v>
      </c>
      <c r="C66" s="21" t="s">
        <v>397</v>
      </c>
      <c r="D66" s="249">
        <f>9/H2</f>
        <v>1.3235294117647058</v>
      </c>
      <c r="E66" s="328"/>
      <c r="F66" s="20" t="s">
        <v>5</v>
      </c>
      <c r="G66" s="21" t="s">
        <v>398</v>
      </c>
      <c r="H66" s="249">
        <f>7/H2</f>
        <v>1.0294117647058825</v>
      </c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</row>
    <row r="67" spans="1:22">
      <c r="A67" s="373"/>
      <c r="B67" s="243" t="s">
        <v>324</v>
      </c>
      <c r="C67" s="54" t="s">
        <v>322</v>
      </c>
      <c r="D67" s="251"/>
      <c r="E67" s="328"/>
      <c r="F67" s="243" t="s">
        <v>324</v>
      </c>
      <c r="G67" s="54" t="s">
        <v>322</v>
      </c>
      <c r="H67" s="251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</row>
    <row r="68" spans="1:22">
      <c r="A68" s="373"/>
      <c r="B68" s="36" t="s">
        <v>23</v>
      </c>
      <c r="C68" s="138"/>
      <c r="D68" s="253">
        <f>C68*D66</f>
        <v>0</v>
      </c>
      <c r="E68" s="328"/>
      <c r="F68" s="36" t="s">
        <v>23</v>
      </c>
      <c r="G68" s="138"/>
      <c r="H68" s="253">
        <f>G68*H66</f>
        <v>0</v>
      </c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"/>
      <c r="V68" s="3"/>
    </row>
    <row r="69" spans="1:22">
      <c r="A69" s="373"/>
      <c r="B69" s="36" t="s">
        <v>50</v>
      </c>
      <c r="C69" s="153"/>
      <c r="D69" s="253">
        <f>C69*D66</f>
        <v>0</v>
      </c>
      <c r="E69" s="328"/>
      <c r="F69" s="36" t="s">
        <v>50</v>
      </c>
      <c r="G69" s="153"/>
      <c r="H69" s="253">
        <f>G69*H66</f>
        <v>0</v>
      </c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"/>
      <c r="V69" s="3"/>
    </row>
    <row r="70" spans="1:22" ht="16" thickBot="1">
      <c r="A70" s="374"/>
      <c r="B70" s="37" t="s">
        <v>37</v>
      </c>
      <c r="C70" s="38">
        <f>SUM(C68:C69)</f>
        <v>0</v>
      </c>
      <c r="D70" s="252">
        <f>SUM(D68:D69)</f>
        <v>0</v>
      </c>
      <c r="E70" s="330"/>
      <c r="F70" s="37" t="s">
        <v>37</v>
      </c>
      <c r="G70" s="38">
        <f>SUM(G68:G69)</f>
        <v>0</v>
      </c>
      <c r="H70" s="252">
        <f>SUM(H68:H69)</f>
        <v>0</v>
      </c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"/>
      <c r="V70" s="3"/>
    </row>
    <row r="71" spans="1:22" ht="16" thickBot="1">
      <c r="A71" s="430"/>
      <c r="B71" s="431"/>
      <c r="C71" s="431"/>
      <c r="D71" s="431"/>
      <c r="E71" s="431"/>
      <c r="F71" s="431"/>
      <c r="G71" s="431"/>
      <c r="H71" s="431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</row>
    <row r="72" spans="1:22">
      <c r="A72" s="372"/>
      <c r="B72" s="16" t="s">
        <v>4</v>
      </c>
      <c r="C72" s="310" t="s">
        <v>632</v>
      </c>
      <c r="D72" s="18" t="s">
        <v>383</v>
      </c>
      <c r="E72" s="327"/>
      <c r="F72" s="16" t="s">
        <v>4</v>
      </c>
      <c r="G72" s="310" t="s">
        <v>634</v>
      </c>
      <c r="H72" s="18" t="s">
        <v>383</v>
      </c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</row>
    <row r="73" spans="1:22" ht="22">
      <c r="A73" s="373"/>
      <c r="B73" s="20" t="s">
        <v>5</v>
      </c>
      <c r="C73" s="21" t="s">
        <v>633</v>
      </c>
      <c r="D73" s="249">
        <f>7/H2</f>
        <v>1.0294117647058825</v>
      </c>
      <c r="E73" s="328"/>
      <c r="F73" s="20" t="s">
        <v>5</v>
      </c>
      <c r="G73" s="21" t="s">
        <v>635</v>
      </c>
      <c r="H73" s="249">
        <f>7/H2</f>
        <v>1.0294117647058825</v>
      </c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</row>
    <row r="74" spans="1:22">
      <c r="A74" s="373"/>
      <c r="B74" s="243" t="s">
        <v>324</v>
      </c>
      <c r="C74" s="54" t="s">
        <v>322</v>
      </c>
      <c r="D74" s="251"/>
      <c r="E74" s="328"/>
      <c r="F74" s="243" t="s">
        <v>324</v>
      </c>
      <c r="G74" s="54" t="s">
        <v>322</v>
      </c>
      <c r="H74" s="251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</row>
    <row r="75" spans="1:22">
      <c r="A75" s="373"/>
      <c r="B75" s="36" t="s">
        <v>23</v>
      </c>
      <c r="C75" s="138"/>
      <c r="D75" s="253">
        <f>C75*D73</f>
        <v>0</v>
      </c>
      <c r="E75" s="328"/>
      <c r="F75" s="36" t="s">
        <v>23</v>
      </c>
      <c r="G75" s="138"/>
      <c r="H75" s="253">
        <f>G75*H73</f>
        <v>0</v>
      </c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"/>
      <c r="V75" s="3"/>
    </row>
    <row r="76" spans="1:22">
      <c r="A76" s="373"/>
      <c r="B76" s="36" t="s">
        <v>50</v>
      </c>
      <c r="C76" s="153"/>
      <c r="D76" s="253">
        <f>C76*D73</f>
        <v>0</v>
      </c>
      <c r="E76" s="328"/>
      <c r="F76" s="36" t="s">
        <v>50</v>
      </c>
      <c r="G76" s="153"/>
      <c r="H76" s="253">
        <f>G76*H73</f>
        <v>0</v>
      </c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"/>
      <c r="V76" s="3"/>
    </row>
    <row r="77" spans="1:22">
      <c r="A77" s="403"/>
      <c r="B77" s="35" t="s">
        <v>38</v>
      </c>
      <c r="C77" s="73"/>
      <c r="D77" s="253">
        <f>C77*D73</f>
        <v>0</v>
      </c>
      <c r="E77" s="329"/>
      <c r="F77" s="35"/>
      <c r="G77" s="73"/>
      <c r="H77" s="27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"/>
      <c r="V77" s="3"/>
    </row>
    <row r="78" spans="1:22" ht="16" thickBot="1">
      <c r="A78" s="374"/>
      <c r="B78" s="37" t="s">
        <v>37</v>
      </c>
      <c r="C78" s="38">
        <f>SUM(C75:C77)</f>
        <v>0</v>
      </c>
      <c r="D78" s="252">
        <f>SUM(D75:D77)</f>
        <v>0</v>
      </c>
      <c r="E78" s="330"/>
      <c r="F78" s="37" t="s">
        <v>37</v>
      </c>
      <c r="G78" s="38">
        <f>SUM(G75:G77)</f>
        <v>0</v>
      </c>
      <c r="H78" s="252">
        <f>SUM(H75:H76)</f>
        <v>0</v>
      </c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"/>
      <c r="V78" s="3"/>
    </row>
    <row r="79" spans="1:22">
      <c r="A79" s="61"/>
      <c r="B79" s="62"/>
      <c r="C79" s="63"/>
      <c r="D79" s="64"/>
      <c r="E79" s="105"/>
      <c r="F79" s="62"/>
      <c r="G79" s="63"/>
      <c r="H79" s="64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</row>
    <row r="80" spans="1:22" ht="18">
      <c r="A80" s="65" t="s">
        <v>92</v>
      </c>
      <c r="C80" s="66">
        <f>C8+G8+C16+G16+C23+G23+C31+G31+C39+G39+C47+G47+C55+G55+C63+G63+C70+G70+C78+G78</f>
        <v>0</v>
      </c>
      <c r="E80" s="3"/>
      <c r="F80" s="3"/>
      <c r="G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"/>
      <c r="V80" s="3"/>
    </row>
    <row r="81" spans="1:22" ht="18">
      <c r="A81" s="65" t="s">
        <v>93</v>
      </c>
      <c r="C81" s="67">
        <f>D8+H8+D16+H16+D23+H23+D31+H31+D39+H39+D47+H47+D55+H55+D63+H63+D70+H70+D78+H78</f>
        <v>0</v>
      </c>
      <c r="E81" s="3"/>
      <c r="F81" s="3"/>
      <c r="G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"/>
      <c r="V81" s="3"/>
    </row>
    <row r="82" spans="1:22">
      <c r="A82" s="3"/>
      <c r="B82" s="3"/>
      <c r="C82" s="3"/>
      <c r="E82" s="3"/>
      <c r="F82" s="3"/>
      <c r="G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"/>
      <c r="V82" s="3"/>
    </row>
    <row r="83" spans="1:22">
      <c r="A83" s="3"/>
      <c r="B83" s="3"/>
      <c r="C83" s="3"/>
      <c r="E83" s="3"/>
      <c r="F83" s="3"/>
      <c r="G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"/>
      <c r="V83" s="3"/>
    </row>
    <row r="84" spans="1:22">
      <c r="A84" s="3"/>
      <c r="B84" s="3"/>
      <c r="C84" s="3"/>
      <c r="E84" s="3"/>
      <c r="F84" s="3"/>
      <c r="G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"/>
      <c r="V84" s="3"/>
    </row>
    <row r="85" spans="1:22">
      <c r="A85" s="3"/>
      <c r="B85" s="3"/>
      <c r="C85" s="3"/>
      <c r="E85" s="3"/>
      <c r="F85" s="3"/>
      <c r="G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"/>
      <c r="V85" s="3"/>
    </row>
    <row r="86" spans="1:22">
      <c r="A86" s="3"/>
      <c r="B86" s="3"/>
      <c r="C86" s="3"/>
      <c r="E86" s="3"/>
      <c r="F86" s="3"/>
      <c r="G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"/>
      <c r="V86" s="3"/>
    </row>
    <row r="87" spans="1:22">
      <c r="A87" s="3"/>
      <c r="B87" s="3"/>
      <c r="C87" s="3"/>
      <c r="E87" s="3"/>
      <c r="F87" s="3"/>
      <c r="G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</row>
    <row r="88" spans="1:22">
      <c r="A88" s="3"/>
      <c r="B88" s="3"/>
      <c r="C88" s="3"/>
      <c r="E88" s="3"/>
      <c r="F88" s="3"/>
      <c r="G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"/>
      <c r="V88" s="3"/>
    </row>
    <row r="89" spans="1:22">
      <c r="A89" s="3"/>
      <c r="B89" s="3"/>
      <c r="C89" s="3"/>
      <c r="E89" s="3"/>
      <c r="F89" s="3"/>
      <c r="G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"/>
      <c r="V89" s="3"/>
    </row>
    <row r="90" spans="1:22">
      <c r="A90" s="3"/>
      <c r="B90" s="3"/>
      <c r="C90" s="3"/>
      <c r="E90" s="3"/>
      <c r="F90" s="3"/>
      <c r="G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"/>
      <c r="V90" s="3"/>
    </row>
    <row r="91" spans="1:22">
      <c r="A91" s="3"/>
      <c r="B91" s="3"/>
      <c r="C91" s="3"/>
      <c r="E91" s="3"/>
      <c r="F91" s="3"/>
      <c r="G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"/>
      <c r="V91" s="3"/>
    </row>
    <row r="92" spans="1:22">
      <c r="A92" s="3"/>
      <c r="B92" s="3"/>
      <c r="C92" s="3"/>
      <c r="E92" s="3"/>
      <c r="F92" s="3"/>
      <c r="G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"/>
      <c r="V92" s="3"/>
    </row>
    <row r="93" spans="1:22">
      <c r="A93" s="3"/>
      <c r="B93" s="3"/>
      <c r="C93" s="3"/>
      <c r="E93" s="3"/>
      <c r="F93" s="3"/>
      <c r="G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"/>
      <c r="V93" s="3"/>
    </row>
    <row r="94" spans="1:22">
      <c r="A94" s="3"/>
      <c r="B94" s="3"/>
      <c r="C94" s="3"/>
      <c r="E94" s="3"/>
      <c r="F94" s="3"/>
      <c r="G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"/>
      <c r="V94" s="3"/>
    </row>
    <row r="95" spans="1:22">
      <c r="A95" s="3"/>
      <c r="B95" s="3"/>
      <c r="C95" s="3"/>
      <c r="E95" s="3"/>
      <c r="F95" s="3"/>
      <c r="G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"/>
      <c r="V95" s="3"/>
    </row>
    <row r="96" spans="1:22">
      <c r="A96" s="3"/>
      <c r="B96" s="3"/>
      <c r="C96" s="3"/>
      <c r="E96" s="3"/>
      <c r="F96" s="3"/>
      <c r="G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"/>
      <c r="V96" s="3"/>
    </row>
    <row r="97" spans="1:22">
      <c r="A97" s="3"/>
      <c r="B97" s="3"/>
      <c r="C97" s="3"/>
      <c r="E97" s="3"/>
      <c r="F97" s="3"/>
      <c r="G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"/>
      <c r="V97" s="3"/>
    </row>
    <row r="98" spans="1:22">
      <c r="A98" s="3"/>
      <c r="B98" s="3"/>
      <c r="C98" s="3"/>
      <c r="E98" s="3"/>
      <c r="F98" s="3"/>
      <c r="G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"/>
      <c r="V98" s="3"/>
    </row>
    <row r="99" spans="1:22">
      <c r="A99" s="3"/>
      <c r="B99" s="3"/>
      <c r="C99" s="3"/>
      <c r="E99" s="3"/>
      <c r="F99" s="3"/>
      <c r="G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"/>
      <c r="V99" s="3"/>
    </row>
    <row r="100" spans="1:22">
      <c r="A100" s="3"/>
      <c r="B100" s="3"/>
      <c r="C100" s="3"/>
      <c r="E100" s="3"/>
      <c r="F100" s="3"/>
      <c r="G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"/>
      <c r="V100" s="3"/>
    </row>
    <row r="101" spans="1:22">
      <c r="A101" s="3"/>
      <c r="B101" s="3"/>
      <c r="C101" s="3"/>
      <c r="E101" s="3"/>
      <c r="F101" s="3"/>
      <c r="G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"/>
      <c r="V101" s="3"/>
    </row>
    <row r="102" spans="1:22">
      <c r="A102" s="3"/>
      <c r="B102" s="3"/>
      <c r="C102" s="3"/>
      <c r="E102" s="3"/>
      <c r="F102" s="3"/>
      <c r="G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"/>
      <c r="V102" s="3"/>
    </row>
    <row r="103" spans="1:22">
      <c r="A103" s="3"/>
      <c r="B103" s="3"/>
      <c r="C103" s="3"/>
      <c r="E103" s="3"/>
      <c r="F103" s="3"/>
      <c r="G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"/>
      <c r="V103" s="3"/>
    </row>
    <row r="104" spans="1:22">
      <c r="A104" s="3"/>
      <c r="B104" s="3"/>
      <c r="C104" s="3"/>
      <c r="E104" s="3"/>
      <c r="F104" s="3"/>
      <c r="G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"/>
      <c r="V104" s="3"/>
    </row>
    <row r="105" spans="1:22">
      <c r="A105" s="3"/>
      <c r="B105" s="3"/>
      <c r="C105" s="3"/>
      <c r="E105" s="3"/>
      <c r="F105" s="3"/>
      <c r="G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"/>
      <c r="V105" s="3"/>
    </row>
    <row r="106" spans="1:22">
      <c r="A106" s="3"/>
      <c r="B106" s="3"/>
      <c r="C106" s="3"/>
      <c r="E106" s="3"/>
      <c r="F106" s="3"/>
      <c r="G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"/>
      <c r="V106" s="3"/>
    </row>
    <row r="107" spans="1:22">
      <c r="A107" s="3"/>
      <c r="B107" s="3"/>
      <c r="C107" s="3"/>
      <c r="E107" s="3"/>
      <c r="F107" s="3"/>
      <c r="G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"/>
      <c r="V107" s="3"/>
    </row>
    <row r="108" spans="1:22">
      <c r="A108" s="3"/>
      <c r="B108" s="3"/>
      <c r="C108" s="3"/>
      <c r="E108" s="3"/>
      <c r="F108" s="3"/>
      <c r="G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"/>
      <c r="V108" s="3"/>
    </row>
    <row r="109" spans="1:22">
      <c r="A109" s="3"/>
      <c r="B109" s="3"/>
      <c r="C109" s="3"/>
      <c r="E109" s="3"/>
      <c r="F109" s="3"/>
      <c r="G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"/>
      <c r="V109" s="3"/>
    </row>
    <row r="110" spans="1:22">
      <c r="A110" s="3"/>
      <c r="B110" s="3"/>
      <c r="C110" s="3"/>
      <c r="E110" s="3"/>
      <c r="F110" s="3"/>
      <c r="G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"/>
      <c r="V110" s="3"/>
    </row>
    <row r="111" spans="1:22">
      <c r="A111" s="3"/>
      <c r="B111" s="3"/>
      <c r="C111" s="3"/>
      <c r="E111" s="3"/>
      <c r="F111" s="3"/>
      <c r="G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"/>
      <c r="V111" s="3"/>
    </row>
    <row r="112" spans="1:22">
      <c r="A112" s="3"/>
      <c r="B112" s="3"/>
      <c r="C112" s="3"/>
      <c r="E112" s="3"/>
      <c r="F112" s="3"/>
      <c r="G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"/>
      <c r="V112" s="3"/>
    </row>
    <row r="113" spans="1:22">
      <c r="A113" s="3"/>
      <c r="B113" s="3"/>
      <c r="C113" s="3"/>
      <c r="E113" s="3"/>
      <c r="F113" s="3"/>
      <c r="G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"/>
      <c r="V113" s="3"/>
    </row>
    <row r="114" spans="1:22">
      <c r="A114" s="3"/>
      <c r="B114" s="3"/>
      <c r="C114" s="3"/>
      <c r="E114" s="3"/>
      <c r="F114" s="3"/>
      <c r="G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"/>
      <c r="V114" s="3"/>
    </row>
    <row r="115" spans="1:22">
      <c r="A115" s="3"/>
      <c r="B115" s="3"/>
      <c r="C115" s="3"/>
      <c r="E115" s="3"/>
      <c r="F115" s="3"/>
      <c r="G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"/>
      <c r="V115" s="3"/>
    </row>
    <row r="116" spans="1:22">
      <c r="A116" s="3"/>
      <c r="B116" s="3"/>
      <c r="C116" s="3"/>
      <c r="E116" s="3"/>
      <c r="F116" s="3"/>
      <c r="G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"/>
      <c r="V116" s="3"/>
    </row>
    <row r="117" spans="1:22">
      <c r="A117" s="3"/>
      <c r="B117" s="3"/>
      <c r="C117" s="3"/>
      <c r="E117" s="3"/>
      <c r="F117" s="3"/>
      <c r="G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</row>
    <row r="118" spans="1:22">
      <c r="A118" s="3"/>
      <c r="B118" s="3"/>
      <c r="C118" s="3"/>
      <c r="E118" s="3"/>
      <c r="F118" s="3"/>
      <c r="G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</row>
    <row r="119" spans="1:22">
      <c r="A119" s="3"/>
      <c r="B119" s="3"/>
      <c r="C119" s="3"/>
      <c r="E119" s="3"/>
      <c r="F119" s="3"/>
      <c r="G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</row>
    <row r="120" spans="1:22">
      <c r="A120" s="3"/>
      <c r="B120" s="3"/>
      <c r="C120" s="3"/>
      <c r="E120" s="3"/>
      <c r="F120" s="3"/>
      <c r="G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</row>
    <row r="121" spans="1:22">
      <c r="A121" s="3"/>
      <c r="B121" s="3"/>
      <c r="C121" s="3"/>
      <c r="E121" s="3"/>
      <c r="F121" s="3"/>
      <c r="G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</row>
    <row r="122" spans="1:22">
      <c r="A122" s="3"/>
      <c r="B122" s="3"/>
      <c r="C122" s="3"/>
      <c r="E122" s="3"/>
      <c r="F122" s="3"/>
      <c r="G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</row>
    <row r="123" spans="1:22">
      <c r="A123" s="3"/>
      <c r="B123" s="3"/>
      <c r="C123" s="3"/>
      <c r="E123" s="3"/>
      <c r="F123" s="3"/>
      <c r="G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</row>
    <row r="124" spans="1:22">
      <c r="A124" s="3"/>
      <c r="B124" s="3"/>
      <c r="C124" s="3"/>
      <c r="E124" s="3"/>
      <c r="F124" s="3"/>
      <c r="G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</row>
    <row r="125" spans="1:22">
      <c r="A125" s="3"/>
      <c r="B125" s="3"/>
      <c r="C125" s="3"/>
      <c r="E125" s="3"/>
      <c r="F125" s="3"/>
      <c r="G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</row>
    <row r="126" spans="1:22">
      <c r="A126" s="3"/>
      <c r="B126" s="3"/>
      <c r="C126" s="3"/>
      <c r="E126" s="3"/>
      <c r="F126" s="3"/>
      <c r="G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</row>
    <row r="127" spans="1:22">
      <c r="A127" s="3"/>
      <c r="B127" s="3"/>
      <c r="C127" s="3"/>
      <c r="E127" s="3"/>
      <c r="F127" s="3"/>
      <c r="G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</row>
    <row r="128" spans="1:22">
      <c r="A128" s="3"/>
      <c r="B128" s="3"/>
      <c r="C128" s="3"/>
      <c r="E128" s="3"/>
      <c r="F128" s="3"/>
      <c r="G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</row>
    <row r="129" spans="1:22">
      <c r="A129" s="3"/>
      <c r="B129" s="3"/>
      <c r="C129" s="3"/>
      <c r="E129" s="3"/>
      <c r="F129" s="3"/>
      <c r="G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</row>
    <row r="130" spans="1:22">
      <c r="A130" s="3"/>
      <c r="B130" s="3"/>
      <c r="C130" s="3"/>
      <c r="E130" s="3"/>
      <c r="F130" s="3"/>
      <c r="G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</row>
    <row r="131" spans="1:22">
      <c r="A131" s="3"/>
      <c r="B131" s="3"/>
      <c r="C131" s="3"/>
      <c r="E131" s="3"/>
      <c r="F131" s="3"/>
      <c r="G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</row>
    <row r="132" spans="1:22">
      <c r="A132" s="3"/>
      <c r="B132" s="3"/>
      <c r="C132" s="3"/>
      <c r="E132" s="3"/>
      <c r="F132" s="3"/>
      <c r="G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</row>
    <row r="133" spans="1:22">
      <c r="A133" s="3"/>
      <c r="B133" s="3"/>
      <c r="C133" s="3"/>
      <c r="E133" s="3"/>
      <c r="F133" s="3"/>
      <c r="G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"/>
      <c r="V133" s="3"/>
    </row>
    <row r="134" spans="1:22">
      <c r="A134" s="3"/>
      <c r="B134" s="3"/>
      <c r="C134" s="3"/>
      <c r="E134" s="3"/>
      <c r="F134" s="3"/>
      <c r="G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</row>
    <row r="135" spans="1:22">
      <c r="A135" s="3"/>
      <c r="B135" s="3"/>
      <c r="C135" s="3"/>
      <c r="E135" s="3"/>
      <c r="F135" s="3"/>
      <c r="G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</row>
    <row r="136" spans="1:22">
      <c r="A136" s="3"/>
      <c r="B136" s="3"/>
      <c r="C136" s="3"/>
      <c r="E136" s="3"/>
      <c r="F136" s="3"/>
      <c r="G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</row>
    <row r="137" spans="1:22">
      <c r="A137" s="3"/>
      <c r="B137" s="3"/>
      <c r="C137" s="3"/>
      <c r="E137" s="3"/>
      <c r="F137" s="3"/>
      <c r="G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</row>
    <row r="138" spans="1:22">
      <c r="A138" s="3"/>
      <c r="B138" s="3"/>
      <c r="C138" s="3"/>
      <c r="E138" s="3"/>
      <c r="F138" s="3"/>
      <c r="G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</row>
    <row r="139" spans="1:22">
      <c r="A139" s="3"/>
      <c r="B139" s="3"/>
      <c r="C139" s="3"/>
      <c r="E139" s="3"/>
      <c r="F139" s="3"/>
      <c r="G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</row>
    <row r="140" spans="1:22">
      <c r="A140" s="3"/>
      <c r="B140" s="3"/>
      <c r="C140" s="3"/>
      <c r="E140" s="3"/>
      <c r="F140" s="3"/>
      <c r="G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</row>
    <row r="141" spans="1:22">
      <c r="A141" s="3"/>
      <c r="B141" s="3"/>
      <c r="C141" s="3"/>
      <c r="E141" s="3"/>
      <c r="F141" s="3"/>
      <c r="G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</row>
    <row r="142" spans="1:22">
      <c r="A142" s="3"/>
      <c r="B142" s="3"/>
      <c r="C142" s="3"/>
      <c r="E142" s="3"/>
      <c r="F142" s="3"/>
      <c r="G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</row>
    <row r="143" spans="1:22">
      <c r="A143" s="3"/>
      <c r="B143" s="3"/>
      <c r="C143" s="3"/>
      <c r="E143" s="3"/>
      <c r="F143" s="3"/>
      <c r="G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</row>
    <row r="144" spans="1:22">
      <c r="A144" s="3"/>
      <c r="B144" s="3"/>
      <c r="C144" s="3"/>
      <c r="E144" s="3"/>
      <c r="F144" s="3"/>
      <c r="G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</row>
    <row r="145" spans="1:22">
      <c r="A145" s="3"/>
      <c r="B145" s="3"/>
      <c r="C145" s="3"/>
      <c r="E145" s="3"/>
      <c r="F145" s="3"/>
      <c r="G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</row>
    <row r="146" spans="1:22">
      <c r="A146" s="3"/>
      <c r="B146" s="3"/>
      <c r="C146" s="3"/>
      <c r="E146" s="3"/>
      <c r="F146" s="3"/>
      <c r="G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</row>
    <row r="147" spans="1:22">
      <c r="A147" s="3"/>
      <c r="B147" s="3"/>
      <c r="C147" s="3"/>
      <c r="E147" s="3"/>
      <c r="F147" s="3"/>
      <c r="G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</row>
    <row r="148" spans="1:22">
      <c r="A148" s="3"/>
      <c r="B148" s="3"/>
      <c r="C148" s="3"/>
      <c r="E148" s="3"/>
      <c r="F148" s="3"/>
      <c r="G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</row>
    <row r="149" spans="1:22">
      <c r="A149" s="3"/>
      <c r="B149" s="3"/>
      <c r="C149" s="3"/>
      <c r="E149" s="3"/>
      <c r="F149" s="3"/>
      <c r="G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</row>
    <row r="150" spans="1:22">
      <c r="A150" s="3"/>
      <c r="B150" s="3"/>
      <c r="C150" s="3"/>
      <c r="E150" s="3"/>
      <c r="F150" s="3"/>
      <c r="G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"/>
      <c r="V150" s="3"/>
    </row>
    <row r="151" spans="1:22">
      <c r="A151" s="3"/>
      <c r="B151" s="3"/>
      <c r="C151" s="3"/>
      <c r="E151" s="3"/>
      <c r="F151" s="3"/>
      <c r="G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</row>
    <row r="152" spans="1:22">
      <c r="A152" s="3"/>
      <c r="B152" s="3"/>
      <c r="C152" s="3"/>
      <c r="E152" s="3"/>
      <c r="F152" s="3"/>
      <c r="G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</row>
    <row r="153" spans="1:22">
      <c r="A153" s="3"/>
      <c r="B153" s="3"/>
      <c r="C153" s="3"/>
      <c r="E153" s="3"/>
      <c r="F153" s="3"/>
      <c r="G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</row>
    <row r="154" spans="1:22">
      <c r="A154" s="3"/>
      <c r="B154" s="3"/>
      <c r="C154" s="3"/>
      <c r="E154" s="3"/>
      <c r="F154" s="3"/>
      <c r="G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</row>
    <row r="155" spans="1:22">
      <c r="A155" s="3"/>
      <c r="B155" s="3"/>
      <c r="C155" s="3"/>
      <c r="E155" s="3"/>
      <c r="F155" s="3"/>
      <c r="G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</row>
    <row r="156" spans="1:22">
      <c r="A156" s="3"/>
      <c r="B156" s="3"/>
      <c r="C156" s="3"/>
      <c r="E156" s="3"/>
      <c r="F156" s="3"/>
      <c r="G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</row>
    <row r="157" spans="1:22">
      <c r="A157" s="3"/>
      <c r="B157" s="3"/>
      <c r="C157" s="3"/>
      <c r="E157" s="3"/>
      <c r="F157" s="3"/>
      <c r="G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</row>
    <row r="158" spans="1:22">
      <c r="A158" s="3"/>
      <c r="B158" s="3"/>
      <c r="C158" s="3"/>
      <c r="E158" s="3"/>
      <c r="F158" s="3"/>
      <c r="G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</row>
    <row r="159" spans="1:22">
      <c r="A159" s="3"/>
      <c r="B159" s="3"/>
      <c r="C159" s="3"/>
      <c r="E159" s="3"/>
      <c r="F159" s="3"/>
      <c r="G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</row>
    <row r="160" spans="1:22">
      <c r="A160" s="3"/>
      <c r="B160" s="3"/>
      <c r="C160" s="3"/>
      <c r="E160" s="3"/>
      <c r="F160" s="3"/>
      <c r="G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</row>
    <row r="161" spans="1:22">
      <c r="A161" s="3"/>
      <c r="B161" s="3"/>
      <c r="C161" s="3"/>
      <c r="E161" s="3"/>
      <c r="F161" s="3"/>
      <c r="G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</row>
    <row r="162" spans="1:22">
      <c r="A162" s="3"/>
      <c r="B162" s="3"/>
      <c r="C162" s="3"/>
      <c r="E162" s="3"/>
      <c r="F162" s="3"/>
      <c r="G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</row>
    <row r="163" spans="1:22">
      <c r="A163" s="3"/>
      <c r="B163" s="3"/>
      <c r="C163" s="3"/>
      <c r="E163" s="3"/>
      <c r="F163" s="3"/>
      <c r="G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</row>
    <row r="164" spans="1:22">
      <c r="A164" s="3"/>
      <c r="B164" s="3"/>
      <c r="C164" s="3"/>
      <c r="E164" s="3"/>
      <c r="F164" s="3"/>
      <c r="G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</row>
    <row r="165" spans="1:22">
      <c r="A165" s="3"/>
      <c r="B165" s="3"/>
      <c r="C165" s="3"/>
      <c r="E165" s="3"/>
      <c r="F165" s="3"/>
      <c r="G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</row>
    <row r="166" spans="1:22">
      <c r="A166" s="3"/>
      <c r="B166" s="3"/>
      <c r="C166" s="3"/>
      <c r="E166" s="3"/>
      <c r="F166" s="3"/>
      <c r="G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</row>
    <row r="167" spans="1:22">
      <c r="A167" s="3"/>
      <c r="B167" s="3"/>
      <c r="C167" s="3"/>
      <c r="E167" s="3"/>
      <c r="F167" s="3"/>
      <c r="G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</row>
    <row r="168" spans="1:22">
      <c r="A168" s="3"/>
      <c r="B168" s="3"/>
      <c r="C168" s="3"/>
      <c r="E168" s="3"/>
      <c r="F168" s="3"/>
      <c r="G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"/>
      <c r="V168" s="3"/>
    </row>
    <row r="169" spans="1:22">
      <c r="A169" s="3"/>
      <c r="B169" s="3"/>
      <c r="C169" s="3"/>
      <c r="E169" s="3"/>
      <c r="F169" s="3"/>
      <c r="G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"/>
      <c r="V169" s="3"/>
    </row>
    <row r="170" spans="1:22">
      <c r="A170" s="3"/>
      <c r="B170" s="3"/>
      <c r="C170" s="3"/>
      <c r="E170" s="3"/>
      <c r="F170" s="3"/>
      <c r="G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"/>
      <c r="V170" s="3"/>
    </row>
    <row r="171" spans="1:22">
      <c r="A171" s="3"/>
      <c r="B171" s="3"/>
      <c r="C171" s="3"/>
      <c r="E171" s="3"/>
      <c r="F171" s="3"/>
      <c r="G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"/>
      <c r="V171" s="3"/>
    </row>
    <row r="172" spans="1:22">
      <c r="A172" s="3"/>
      <c r="B172" s="3"/>
      <c r="C172" s="3"/>
      <c r="E172" s="3"/>
      <c r="F172" s="3"/>
      <c r="G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"/>
      <c r="V172" s="3"/>
    </row>
    <row r="173" spans="1:22">
      <c r="A173" s="3"/>
      <c r="B173" s="3"/>
      <c r="C173" s="3"/>
      <c r="E173" s="3"/>
      <c r="F173" s="3"/>
      <c r="G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"/>
      <c r="V173" s="3"/>
    </row>
    <row r="174" spans="1:22">
      <c r="A174" s="3"/>
      <c r="B174" s="3"/>
      <c r="C174" s="3"/>
      <c r="E174" s="3"/>
      <c r="F174" s="3"/>
      <c r="G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"/>
      <c r="V174" s="3"/>
    </row>
    <row r="175" spans="1:22">
      <c r="A175" s="3"/>
      <c r="B175" s="3"/>
      <c r="C175" s="3"/>
      <c r="E175" s="3"/>
      <c r="F175" s="3"/>
      <c r="G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"/>
      <c r="V175" s="3"/>
    </row>
    <row r="176" spans="1:22">
      <c r="A176" s="3"/>
      <c r="B176" s="3"/>
      <c r="C176" s="3"/>
      <c r="E176" s="3"/>
      <c r="F176" s="3"/>
      <c r="G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"/>
      <c r="V176" s="3"/>
    </row>
    <row r="177" spans="1:22">
      <c r="A177" s="3"/>
      <c r="B177" s="3"/>
      <c r="C177" s="3"/>
      <c r="E177" s="3"/>
      <c r="F177" s="3"/>
      <c r="G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"/>
      <c r="V177" s="3"/>
    </row>
    <row r="178" spans="1:22">
      <c r="A178" s="3"/>
      <c r="B178" s="3"/>
      <c r="C178" s="3"/>
      <c r="E178" s="3"/>
      <c r="F178" s="3"/>
      <c r="G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"/>
      <c r="V178" s="3"/>
    </row>
    <row r="179" spans="1:22">
      <c r="A179" s="3"/>
      <c r="B179" s="3"/>
      <c r="C179" s="3"/>
      <c r="E179" s="3"/>
      <c r="F179" s="3"/>
      <c r="G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"/>
      <c r="V179" s="3"/>
    </row>
    <row r="180" spans="1:22">
      <c r="A180" s="3"/>
      <c r="B180" s="3"/>
      <c r="C180" s="3"/>
      <c r="E180" s="3"/>
      <c r="F180" s="3"/>
      <c r="G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"/>
      <c r="V180" s="3"/>
    </row>
    <row r="181" spans="1:22">
      <c r="A181" s="3"/>
      <c r="B181" s="3"/>
      <c r="C181" s="3"/>
      <c r="E181" s="3"/>
      <c r="F181" s="3"/>
      <c r="G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"/>
      <c r="V181" s="3"/>
    </row>
    <row r="182" spans="1:22">
      <c r="A182" s="3"/>
      <c r="B182" s="3"/>
      <c r="C182" s="3"/>
      <c r="E182" s="3"/>
      <c r="F182" s="3"/>
      <c r="G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"/>
      <c r="V182" s="3"/>
    </row>
    <row r="183" spans="1:22">
      <c r="A183" s="3"/>
      <c r="B183" s="3"/>
      <c r="C183" s="3"/>
      <c r="E183" s="3"/>
      <c r="F183" s="3"/>
      <c r="G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"/>
      <c r="V183" s="3"/>
    </row>
    <row r="184" spans="1:22">
      <c r="A184" s="3"/>
      <c r="B184" s="3"/>
      <c r="C184" s="3"/>
      <c r="E184" s="3"/>
      <c r="F184" s="3"/>
      <c r="G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</row>
    <row r="185" spans="1:22">
      <c r="A185" s="3"/>
      <c r="B185" s="3"/>
      <c r="C185" s="3"/>
      <c r="E185" s="3"/>
      <c r="F185" s="3"/>
      <c r="G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</row>
    <row r="186" spans="1:22">
      <c r="A186" s="3"/>
      <c r="B186" s="3"/>
      <c r="C186" s="3"/>
      <c r="E186" s="3"/>
      <c r="F186" s="3"/>
      <c r="G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"/>
      <c r="V186" s="3"/>
    </row>
    <row r="187" spans="1:22">
      <c r="A187" s="3"/>
      <c r="B187" s="3"/>
      <c r="C187" s="3"/>
      <c r="E187" s="3"/>
      <c r="F187" s="3"/>
      <c r="G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"/>
      <c r="V187" s="3"/>
    </row>
    <row r="188" spans="1:22">
      <c r="A188" s="3"/>
      <c r="B188" s="3"/>
      <c r="C188" s="3"/>
      <c r="E188" s="3"/>
      <c r="F188" s="3"/>
      <c r="G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"/>
      <c r="V188" s="3"/>
    </row>
    <row r="189" spans="1:22">
      <c r="A189" s="3"/>
      <c r="B189" s="3"/>
      <c r="C189" s="3"/>
      <c r="E189" s="3"/>
      <c r="F189" s="3"/>
      <c r="G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"/>
      <c r="V189" s="3"/>
    </row>
    <row r="190" spans="1:22">
      <c r="A190" s="3"/>
      <c r="B190" s="3"/>
      <c r="C190" s="3"/>
      <c r="E190" s="3"/>
      <c r="F190" s="3"/>
      <c r="G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"/>
      <c r="V190" s="3"/>
    </row>
    <row r="191" spans="1:22">
      <c r="A191" s="3"/>
      <c r="B191" s="3"/>
      <c r="C191" s="3"/>
      <c r="E191" s="3"/>
      <c r="F191" s="3"/>
      <c r="G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"/>
      <c r="V191" s="3"/>
    </row>
    <row r="192" spans="1:22">
      <c r="A192" s="3"/>
      <c r="B192" s="3"/>
      <c r="C192" s="3"/>
      <c r="E192" s="3"/>
      <c r="F192" s="3"/>
      <c r="G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"/>
      <c r="V192" s="3"/>
    </row>
    <row r="193" spans="1:22">
      <c r="A193" s="3"/>
      <c r="B193" s="3"/>
      <c r="C193" s="3"/>
      <c r="E193" s="3"/>
      <c r="F193" s="3"/>
      <c r="G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"/>
      <c r="V193" s="3"/>
    </row>
    <row r="194" spans="1:22">
      <c r="A194" s="3"/>
      <c r="B194" s="3"/>
      <c r="C194" s="3"/>
      <c r="E194" s="3"/>
      <c r="F194" s="3"/>
      <c r="G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"/>
      <c r="V194" s="3"/>
    </row>
    <row r="195" spans="1:22">
      <c r="A195" s="3"/>
      <c r="B195" s="3"/>
      <c r="C195" s="3"/>
      <c r="E195" s="3"/>
      <c r="F195" s="3"/>
      <c r="G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"/>
      <c r="V195" s="3"/>
    </row>
    <row r="196" spans="1:22">
      <c r="A196" s="3"/>
      <c r="B196" s="3"/>
      <c r="C196" s="3"/>
      <c r="E196" s="3"/>
      <c r="F196" s="3"/>
      <c r="G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"/>
      <c r="V196" s="3"/>
    </row>
    <row r="197" spans="1:22">
      <c r="A197" s="3"/>
      <c r="B197" s="3"/>
      <c r="C197" s="3"/>
      <c r="E197" s="3"/>
      <c r="F197" s="3"/>
      <c r="G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"/>
      <c r="V197" s="3"/>
    </row>
    <row r="198" spans="1:22">
      <c r="A198" s="3"/>
      <c r="B198" s="3"/>
      <c r="C198" s="3"/>
      <c r="E198" s="3"/>
      <c r="F198" s="3"/>
      <c r="G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"/>
      <c r="V198" s="3"/>
    </row>
    <row r="199" spans="1:22">
      <c r="A199" s="3"/>
      <c r="B199" s="3"/>
      <c r="C199" s="3"/>
      <c r="E199" s="3"/>
      <c r="F199" s="3"/>
      <c r="G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"/>
      <c r="V199" s="3"/>
    </row>
    <row r="200" spans="1:22">
      <c r="A200" s="3"/>
      <c r="B200" s="3"/>
      <c r="C200" s="3"/>
      <c r="E200" s="3"/>
      <c r="F200" s="3"/>
      <c r="G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"/>
      <c r="V200" s="3"/>
    </row>
    <row r="201" spans="1:22">
      <c r="A201" s="3"/>
      <c r="B201" s="3"/>
      <c r="C201" s="3"/>
      <c r="E201" s="3"/>
      <c r="F201" s="3"/>
      <c r="G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"/>
      <c r="V201" s="3"/>
    </row>
    <row r="202" spans="1:22">
      <c r="A202" s="3"/>
      <c r="B202" s="3"/>
      <c r="C202" s="3"/>
      <c r="E202" s="3"/>
      <c r="F202" s="3"/>
      <c r="G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"/>
      <c r="V202" s="3"/>
    </row>
    <row r="203" spans="1:22">
      <c r="A203" s="3"/>
      <c r="B203" s="3"/>
      <c r="C203" s="3"/>
      <c r="E203" s="3"/>
      <c r="F203" s="3"/>
      <c r="G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"/>
      <c r="V203" s="3"/>
    </row>
    <row r="204" spans="1:22">
      <c r="A204" s="3"/>
      <c r="B204" s="3"/>
      <c r="C204" s="3"/>
      <c r="E204" s="3"/>
      <c r="F204" s="3"/>
      <c r="G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"/>
      <c r="V204" s="3"/>
    </row>
    <row r="205" spans="1:22">
      <c r="A205" s="3"/>
      <c r="B205" s="3"/>
      <c r="C205" s="3"/>
      <c r="E205" s="3"/>
      <c r="F205" s="3"/>
      <c r="G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1:22">
      <c r="A206" s="3"/>
      <c r="B206" s="3"/>
      <c r="C206" s="3"/>
      <c r="E206" s="3"/>
      <c r="F206" s="3"/>
      <c r="G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"/>
      <c r="V206" s="3"/>
    </row>
    <row r="207" spans="1:22">
      <c r="A207" s="3"/>
      <c r="B207" s="3"/>
      <c r="C207" s="3"/>
      <c r="E207" s="3"/>
      <c r="F207" s="3"/>
      <c r="G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  <c r="T207" s="3"/>
      <c r="U207" s="3"/>
      <c r="V207" s="3"/>
    </row>
    <row r="208" spans="1:22">
      <c r="A208" s="3"/>
      <c r="B208" s="3"/>
      <c r="C208" s="3"/>
      <c r="E208" s="3"/>
      <c r="F208" s="3"/>
      <c r="G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  <c r="T208" s="3"/>
      <c r="U208" s="3"/>
      <c r="V208" s="3"/>
    </row>
    <row r="209" spans="1:22">
      <c r="A209" s="3"/>
      <c r="B209" s="3"/>
      <c r="C209" s="3"/>
      <c r="E209" s="3"/>
      <c r="F209" s="3"/>
      <c r="G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/>
      <c r="U209" s="3"/>
      <c r="V209" s="3"/>
    </row>
    <row r="210" spans="1:22">
      <c r="A210" s="3"/>
      <c r="B210" s="3"/>
      <c r="C210" s="3"/>
      <c r="E210" s="3"/>
      <c r="F210" s="3"/>
      <c r="G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  <c r="T210" s="3"/>
      <c r="U210" s="3"/>
      <c r="V210" s="3"/>
    </row>
    <row r="211" spans="1:22">
      <c r="A211" s="3"/>
      <c r="B211" s="3"/>
      <c r="C211" s="3"/>
      <c r="E211" s="3"/>
      <c r="F211" s="3"/>
      <c r="G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  <c r="T211" s="3"/>
      <c r="U211" s="3"/>
      <c r="V211" s="3"/>
    </row>
    <row r="212" spans="1:22">
      <c r="A212" s="3"/>
      <c r="B212" s="3"/>
      <c r="C212" s="3"/>
      <c r="E212" s="3"/>
      <c r="F212" s="3"/>
      <c r="G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  <c r="T212" s="3"/>
      <c r="U212" s="3"/>
      <c r="V212" s="3"/>
    </row>
  </sheetData>
  <sheetProtection password="F17D" sheet="1" objects="1" scenarios="1"/>
  <mergeCells count="31">
    <mergeCell ref="A72:A78"/>
    <mergeCell ref="E72:E78"/>
    <mergeCell ref="A71:H71"/>
    <mergeCell ref="A17:H17"/>
    <mergeCell ref="A24:H24"/>
    <mergeCell ref="A32:H32"/>
    <mergeCell ref="A40:H40"/>
    <mergeCell ref="A48:H48"/>
    <mergeCell ref="A25:A31"/>
    <mergeCell ref="E25:E31"/>
    <mergeCell ref="A18:A23"/>
    <mergeCell ref="E18:E23"/>
    <mergeCell ref="A33:A39"/>
    <mergeCell ref="E33:E39"/>
    <mergeCell ref="A65:A70"/>
    <mergeCell ref="E65:E70"/>
    <mergeCell ref="A1:H1"/>
    <mergeCell ref="A3:A8"/>
    <mergeCell ref="E3:E8"/>
    <mergeCell ref="A10:A16"/>
    <mergeCell ref="E10:E16"/>
    <mergeCell ref="A2:G2"/>
    <mergeCell ref="A9:H9"/>
    <mergeCell ref="A64:H64"/>
    <mergeCell ref="A49:A55"/>
    <mergeCell ref="E49:E55"/>
    <mergeCell ref="A41:A47"/>
    <mergeCell ref="E41:E47"/>
    <mergeCell ref="A57:A63"/>
    <mergeCell ref="E57:E63"/>
    <mergeCell ref="A56:H56"/>
  </mergeCells>
  <pageMargins left="0.75" right="0.75" top="1" bottom="1" header="0.5" footer="0.5"/>
  <pageSetup paperSize="9" orientation="portrait" verticalDpi="360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37DA2A"/>
  </sheetPr>
  <dimension ref="A1:H43"/>
  <sheetViews>
    <sheetView workbookViewId="0">
      <selection activeCell="H3" sqref="H3"/>
    </sheetView>
  </sheetViews>
  <sheetFormatPr baseColWidth="10" defaultColWidth="8.83203125" defaultRowHeight="15" x14ac:dyDescent="0"/>
  <cols>
    <col min="1" max="1" width="6.6640625" customWidth="1"/>
    <col min="2" max="2" width="14.6640625" customWidth="1"/>
    <col min="3" max="3" width="12.1640625" customWidth="1"/>
    <col min="6" max="6" width="14.6640625" customWidth="1"/>
    <col min="7" max="8" width="14.1640625" customWidth="1"/>
  </cols>
  <sheetData>
    <row r="1" spans="1:8" ht="54" customHeight="1">
      <c r="A1" s="438" t="s">
        <v>227</v>
      </c>
      <c r="B1" s="438"/>
      <c r="C1" s="438"/>
      <c r="D1" s="438"/>
      <c r="E1" s="438"/>
      <c r="F1" s="438"/>
      <c r="G1" s="438"/>
      <c r="H1" s="438"/>
    </row>
    <row r="2" spans="1:8" ht="43.5" customHeight="1" thickBot="1">
      <c r="A2" s="435" t="s">
        <v>207</v>
      </c>
      <c r="B2" s="436"/>
      <c r="C2" s="436"/>
      <c r="D2" s="436"/>
      <c r="E2" s="436"/>
      <c r="F2" s="436"/>
      <c r="G2" s="436"/>
      <c r="H2" s="437"/>
    </row>
    <row r="3" spans="1:8" ht="22" customHeight="1" thickBot="1">
      <c r="A3" s="428"/>
      <c r="B3" s="429"/>
      <c r="C3" s="429"/>
      <c r="D3" s="429"/>
      <c r="E3" s="429"/>
      <c r="F3" s="429"/>
      <c r="G3" s="429"/>
      <c r="H3" s="285">
        <v>6.8</v>
      </c>
    </row>
    <row r="4" spans="1:8" ht="23.25" customHeight="1">
      <c r="A4" s="372"/>
      <c r="B4" s="16" t="s">
        <v>4</v>
      </c>
      <c r="C4" s="17"/>
      <c r="D4" s="18" t="s">
        <v>3</v>
      </c>
      <c r="E4" s="323"/>
      <c r="F4" s="16" t="s">
        <v>4</v>
      </c>
      <c r="G4" s="19"/>
      <c r="H4" s="18" t="s">
        <v>3</v>
      </c>
    </row>
    <row r="5" spans="1:8" ht="26.25" customHeight="1">
      <c r="A5" s="373"/>
      <c r="B5" s="20" t="s">
        <v>5</v>
      </c>
      <c r="C5" s="103" t="s">
        <v>200</v>
      </c>
      <c r="D5" s="249">
        <f>3/H3</f>
        <v>0.44117647058823528</v>
      </c>
      <c r="E5" s="324"/>
      <c r="F5" s="20" t="s">
        <v>5</v>
      </c>
      <c r="G5" s="103" t="s">
        <v>201</v>
      </c>
      <c r="H5" s="249">
        <f>3/H3</f>
        <v>0.44117647058823528</v>
      </c>
    </row>
    <row r="6" spans="1:8" ht="19.5" customHeight="1">
      <c r="A6" s="403"/>
      <c r="B6" s="35" t="s">
        <v>226</v>
      </c>
      <c r="C6" s="104"/>
      <c r="D6" s="273">
        <f>C6*D5</f>
        <v>0</v>
      </c>
      <c r="E6" s="325"/>
      <c r="F6" s="35" t="s">
        <v>226</v>
      </c>
      <c r="G6" s="104"/>
      <c r="H6" s="273">
        <f>G6*H5</f>
        <v>0</v>
      </c>
    </row>
    <row r="7" spans="1:8" ht="16" thickBot="1">
      <c r="A7" s="374"/>
      <c r="B7" s="37" t="s">
        <v>37</v>
      </c>
      <c r="C7" s="97">
        <f>SUM(C6:C6)</f>
        <v>0</v>
      </c>
      <c r="D7" s="252">
        <f>SUM(D6:D6)</f>
        <v>0</v>
      </c>
      <c r="E7" s="326"/>
      <c r="F7" s="37" t="s">
        <v>37</v>
      </c>
      <c r="G7" s="97">
        <f>SUM(G6:G6)</f>
        <v>0</v>
      </c>
      <c r="H7" s="252">
        <f>SUM(H6:H6)</f>
        <v>0</v>
      </c>
    </row>
    <row r="8" spans="1:8" ht="16" thickBot="1">
      <c r="A8" s="61"/>
      <c r="B8" s="62"/>
      <c r="C8" s="98"/>
      <c r="D8" s="64"/>
      <c r="E8" s="95"/>
      <c r="F8" s="62"/>
      <c r="G8" s="98"/>
      <c r="H8" s="64"/>
    </row>
    <row r="9" spans="1:8">
      <c r="A9" s="372"/>
      <c r="B9" s="16" t="s">
        <v>4</v>
      </c>
      <c r="C9" s="17"/>
      <c r="D9" s="18" t="s">
        <v>3</v>
      </c>
      <c r="E9" s="323"/>
      <c r="F9" s="16" t="s">
        <v>4</v>
      </c>
      <c r="G9" s="17"/>
      <c r="H9" s="18" t="s">
        <v>3</v>
      </c>
    </row>
    <row r="10" spans="1:8" ht="18">
      <c r="A10" s="373"/>
      <c r="B10" s="20" t="s">
        <v>5</v>
      </c>
      <c r="C10" s="103" t="s">
        <v>2</v>
      </c>
      <c r="D10" s="249">
        <f>2.5/H3</f>
        <v>0.36764705882352944</v>
      </c>
      <c r="E10" s="324"/>
      <c r="F10" s="20" t="s">
        <v>5</v>
      </c>
      <c r="G10" s="103" t="s">
        <v>1</v>
      </c>
      <c r="H10" s="276">
        <f>2.5/H3</f>
        <v>0.36764705882352944</v>
      </c>
    </row>
    <row r="11" spans="1:8">
      <c r="A11" s="403"/>
      <c r="B11" s="35" t="s">
        <v>226</v>
      </c>
      <c r="C11" s="104"/>
      <c r="D11" s="273">
        <f>C11*D10</f>
        <v>0</v>
      </c>
      <c r="E11" s="325"/>
      <c r="F11" s="35" t="s">
        <v>226</v>
      </c>
      <c r="G11" s="104"/>
      <c r="H11" s="30">
        <f>G11*H10</f>
        <v>0</v>
      </c>
    </row>
    <row r="12" spans="1:8" ht="16" thickBot="1">
      <c r="A12" s="374"/>
      <c r="B12" s="37" t="s">
        <v>37</v>
      </c>
      <c r="C12" s="97">
        <f>SUM(C11:C11)</f>
        <v>0</v>
      </c>
      <c r="D12" s="252">
        <f>SUM(D11:D11)</f>
        <v>0</v>
      </c>
      <c r="E12" s="326"/>
      <c r="F12" s="37" t="s">
        <v>37</v>
      </c>
      <c r="G12" s="97">
        <f>SUM(G11:G11)</f>
        <v>0</v>
      </c>
      <c r="H12" s="31">
        <f>SUM(H11:H11)</f>
        <v>0</v>
      </c>
    </row>
    <row r="13" spans="1:8" ht="16" thickBot="1">
      <c r="A13" s="61"/>
      <c r="B13" s="62"/>
      <c r="C13" s="98"/>
      <c r="D13" s="64"/>
      <c r="E13" s="95"/>
      <c r="F13" s="62"/>
      <c r="G13" s="98"/>
      <c r="H13" s="64"/>
    </row>
    <row r="14" spans="1:8">
      <c r="A14" s="372"/>
      <c r="B14" s="16" t="s">
        <v>4</v>
      </c>
      <c r="C14" s="17"/>
      <c r="D14" s="18" t="s">
        <v>3</v>
      </c>
      <c r="E14" s="323"/>
      <c r="F14" s="16" t="s">
        <v>4</v>
      </c>
      <c r="G14" s="17"/>
      <c r="H14" s="18" t="s">
        <v>3</v>
      </c>
    </row>
    <row r="15" spans="1:8" ht="18">
      <c r="A15" s="373"/>
      <c r="B15" s="20" t="s">
        <v>5</v>
      </c>
      <c r="C15" s="103" t="s">
        <v>202</v>
      </c>
      <c r="D15" s="249">
        <f>2.5/H3</f>
        <v>0.36764705882352944</v>
      </c>
      <c r="E15" s="324"/>
      <c r="F15" s="20" t="s">
        <v>5</v>
      </c>
      <c r="G15" s="103" t="s">
        <v>0</v>
      </c>
      <c r="H15" s="249">
        <f>2.5/H3</f>
        <v>0.36764705882352944</v>
      </c>
    </row>
    <row r="16" spans="1:8">
      <c r="A16" s="403"/>
      <c r="B16" s="35" t="s">
        <v>226</v>
      </c>
      <c r="C16" s="104"/>
      <c r="D16" s="273">
        <f>C16*D15</f>
        <v>0</v>
      </c>
      <c r="E16" s="325"/>
      <c r="F16" s="35" t="s">
        <v>226</v>
      </c>
      <c r="G16" s="104"/>
      <c r="H16" s="273">
        <f>G16*H15</f>
        <v>0</v>
      </c>
    </row>
    <row r="17" spans="1:8" ht="16" thickBot="1">
      <c r="A17" s="374"/>
      <c r="B17" s="37" t="s">
        <v>37</v>
      </c>
      <c r="C17" s="97">
        <f>SUM(C16:C16)</f>
        <v>0</v>
      </c>
      <c r="D17" s="252">
        <f>SUM(D16:D16)</f>
        <v>0</v>
      </c>
      <c r="E17" s="326"/>
      <c r="F17" s="56" t="s">
        <v>37</v>
      </c>
      <c r="G17" s="97">
        <f>SUM(G16:G16)</f>
        <v>0</v>
      </c>
      <c r="H17" s="252">
        <f>SUM(H16:H16)</f>
        <v>0</v>
      </c>
    </row>
    <row r="18" spans="1:8" ht="16" thickBot="1">
      <c r="A18" s="99"/>
      <c r="B18" s="99"/>
      <c r="C18" s="99"/>
      <c r="D18" s="100"/>
      <c r="E18" s="99"/>
      <c r="F18" s="99"/>
      <c r="G18" s="99"/>
      <c r="H18" s="100"/>
    </row>
    <row r="19" spans="1:8">
      <c r="A19" s="372"/>
      <c r="B19" s="16" t="s">
        <v>4</v>
      </c>
      <c r="C19" s="17"/>
      <c r="D19" s="18" t="s">
        <v>3</v>
      </c>
      <c r="E19" s="323"/>
      <c r="F19" s="16" t="s">
        <v>4</v>
      </c>
      <c r="G19" s="17"/>
      <c r="H19" s="18" t="s">
        <v>3</v>
      </c>
    </row>
    <row r="20" spans="1:8" ht="18">
      <c r="A20" s="373"/>
      <c r="B20" s="20" t="s">
        <v>5</v>
      </c>
      <c r="C20" s="103" t="s">
        <v>203</v>
      </c>
      <c r="D20" s="249">
        <f>3/H3</f>
        <v>0.44117647058823528</v>
      </c>
      <c r="E20" s="324"/>
      <c r="F20" s="20" t="s">
        <v>5</v>
      </c>
      <c r="G20" s="103" t="s">
        <v>204</v>
      </c>
      <c r="H20" s="249">
        <f>3/H3</f>
        <v>0.44117647058823528</v>
      </c>
    </row>
    <row r="21" spans="1:8">
      <c r="A21" s="403"/>
      <c r="B21" s="35" t="s">
        <v>226</v>
      </c>
      <c r="C21" s="104"/>
      <c r="D21" s="273">
        <f>C21*D20</f>
        <v>0</v>
      </c>
      <c r="E21" s="325"/>
      <c r="F21" s="35" t="s">
        <v>226</v>
      </c>
      <c r="G21" s="104"/>
      <c r="H21" s="273">
        <f>G21*H20</f>
        <v>0</v>
      </c>
    </row>
    <row r="22" spans="1:8" ht="16" thickBot="1">
      <c r="A22" s="374"/>
      <c r="B22" s="37" t="s">
        <v>37</v>
      </c>
      <c r="C22" s="97">
        <f>SUM(C21:C21)</f>
        <v>0</v>
      </c>
      <c r="D22" s="252">
        <f>SUM(D21:D21)</f>
        <v>0</v>
      </c>
      <c r="E22" s="326"/>
      <c r="F22" s="56" t="s">
        <v>37</v>
      </c>
      <c r="G22" s="97">
        <f>SUM(G21:G21)</f>
        <v>0</v>
      </c>
      <c r="H22" s="252">
        <f>SUM(H21:H21)</f>
        <v>0</v>
      </c>
    </row>
    <row r="23" spans="1:8" ht="16" thickBot="1">
      <c r="A23" s="99"/>
      <c r="B23" s="99"/>
      <c r="C23" s="99"/>
      <c r="D23" s="100"/>
      <c r="E23" s="99"/>
      <c r="F23" s="99"/>
      <c r="G23" s="99"/>
      <c r="H23" s="100"/>
    </row>
    <row r="24" spans="1:8">
      <c r="A24" s="372"/>
      <c r="B24" s="16" t="s">
        <v>4</v>
      </c>
      <c r="C24" s="17"/>
      <c r="D24" s="18" t="s">
        <v>3</v>
      </c>
      <c r="E24" s="323"/>
      <c r="F24" s="16" t="s">
        <v>4</v>
      </c>
      <c r="G24" s="17"/>
      <c r="H24" s="18" t="s">
        <v>3</v>
      </c>
    </row>
    <row r="25" spans="1:8" ht="18">
      <c r="A25" s="373"/>
      <c r="B25" s="20" t="s">
        <v>5</v>
      </c>
      <c r="C25" s="103" t="s">
        <v>205</v>
      </c>
      <c r="D25" s="249">
        <f>3/H3</f>
        <v>0.44117647058823528</v>
      </c>
      <c r="E25" s="324"/>
      <c r="F25" s="20" t="s">
        <v>5</v>
      </c>
      <c r="G25" s="103" t="s">
        <v>206</v>
      </c>
      <c r="H25" s="249">
        <f>3/H3</f>
        <v>0.44117647058823528</v>
      </c>
    </row>
    <row r="26" spans="1:8">
      <c r="A26" s="403"/>
      <c r="B26" s="35" t="s">
        <v>226</v>
      </c>
      <c r="C26" s="104"/>
      <c r="D26" s="273">
        <f>C26*D25</f>
        <v>0</v>
      </c>
      <c r="E26" s="325"/>
      <c r="F26" s="35" t="s">
        <v>226</v>
      </c>
      <c r="G26" s="104"/>
      <c r="H26" s="273">
        <f>G26*H25</f>
        <v>0</v>
      </c>
    </row>
    <row r="27" spans="1:8" ht="16" thickBot="1">
      <c r="A27" s="374"/>
      <c r="B27" s="37" t="s">
        <v>37</v>
      </c>
      <c r="C27" s="97">
        <f>SUM(C26:C26)</f>
        <v>0</v>
      </c>
      <c r="D27" s="252">
        <f>SUM(D26:D26)</f>
        <v>0</v>
      </c>
      <c r="E27" s="326"/>
      <c r="F27" s="56" t="s">
        <v>37</v>
      </c>
      <c r="G27" s="97">
        <f>SUM(G26:G26)</f>
        <v>0</v>
      </c>
      <c r="H27" s="252">
        <f>SUM(H26:H26)</f>
        <v>0</v>
      </c>
    </row>
    <row r="28" spans="1:8">
      <c r="A28" s="99"/>
      <c r="B28" s="99"/>
      <c r="C28" s="99"/>
      <c r="D28" s="100"/>
      <c r="E28" s="99"/>
      <c r="F28" s="99"/>
      <c r="G28" s="99"/>
      <c r="H28" s="100"/>
    </row>
    <row r="29" spans="1:8">
      <c r="A29" s="61"/>
      <c r="B29" s="62"/>
      <c r="C29" s="98"/>
      <c r="D29" s="64"/>
      <c r="E29" s="95"/>
      <c r="F29" s="62"/>
      <c r="G29" s="98"/>
      <c r="H29" s="64"/>
    </row>
    <row r="30" spans="1:8" ht="18">
      <c r="A30" s="65" t="s">
        <v>211</v>
      </c>
      <c r="C30" s="66">
        <f>C7+G7+C12+G12+C17+G17+C22+G22+C27+G27</f>
        <v>0</v>
      </c>
      <c r="D30" s="101"/>
      <c r="E30" s="101"/>
      <c r="F30" s="101"/>
      <c r="G30" s="101"/>
      <c r="H30" s="101"/>
    </row>
    <row r="31" spans="1:8" ht="18">
      <c r="A31" s="65" t="s">
        <v>93</v>
      </c>
      <c r="C31" s="67">
        <f>D7+H7+D12+H12+D17+H17+D22+H22+D27+H27</f>
        <v>0</v>
      </c>
      <c r="D31" s="101"/>
      <c r="E31" s="101"/>
      <c r="F31" s="101"/>
      <c r="G31" s="101"/>
      <c r="H31" s="101"/>
    </row>
    <row r="32" spans="1:8">
      <c r="A32" s="101"/>
      <c r="B32" s="101"/>
      <c r="C32" s="101"/>
      <c r="D32" s="101"/>
      <c r="E32" s="101"/>
      <c r="F32" s="101"/>
      <c r="G32" s="101"/>
      <c r="H32" s="101"/>
    </row>
    <row r="33" spans="1:8">
      <c r="A33" s="101"/>
      <c r="B33" s="101"/>
      <c r="C33" s="101"/>
      <c r="D33" s="101"/>
      <c r="E33" s="101"/>
      <c r="F33" s="101"/>
      <c r="G33" s="101"/>
      <c r="H33" s="101"/>
    </row>
    <row r="34" spans="1:8">
      <c r="A34" s="101"/>
      <c r="B34" s="284" t="s">
        <v>522</v>
      </c>
      <c r="C34" s="101"/>
      <c r="D34" s="101"/>
      <c r="E34" s="101"/>
      <c r="F34" s="101"/>
      <c r="G34" s="101"/>
      <c r="H34" s="101"/>
    </row>
    <row r="35" spans="1:8">
      <c r="A35" s="101"/>
      <c r="B35" s="101"/>
      <c r="C35" s="101"/>
      <c r="D35" s="101"/>
      <c r="E35" s="101"/>
      <c r="F35" s="101"/>
      <c r="G35" s="101"/>
      <c r="H35" s="101"/>
    </row>
    <row r="36" spans="1:8">
      <c r="A36" s="101"/>
      <c r="B36" s="101"/>
      <c r="C36" s="101"/>
      <c r="D36" s="101"/>
      <c r="E36" s="101"/>
      <c r="F36" s="101"/>
      <c r="G36" s="101"/>
      <c r="H36" s="101"/>
    </row>
    <row r="37" spans="1:8">
      <c r="A37" s="101"/>
      <c r="B37" s="101"/>
      <c r="C37" s="101"/>
      <c r="D37" s="101"/>
      <c r="E37" s="101"/>
      <c r="F37" s="101"/>
      <c r="G37" s="101"/>
      <c r="H37" s="101"/>
    </row>
    <row r="38" spans="1:8">
      <c r="A38" s="101"/>
      <c r="B38" s="101"/>
      <c r="C38" s="101"/>
      <c r="D38" s="101"/>
      <c r="E38" s="101"/>
      <c r="F38" s="101"/>
      <c r="G38" s="101"/>
      <c r="H38" s="101"/>
    </row>
    <row r="39" spans="1:8">
      <c r="A39" s="101"/>
      <c r="B39" s="101"/>
      <c r="C39" s="101"/>
      <c r="D39" s="101"/>
      <c r="E39" s="101"/>
      <c r="F39" s="101"/>
      <c r="G39" s="101"/>
      <c r="H39" s="101"/>
    </row>
    <row r="40" spans="1:8">
      <c r="A40" s="101"/>
      <c r="B40" s="101"/>
      <c r="C40" s="101"/>
      <c r="D40" s="101"/>
      <c r="E40" s="101"/>
      <c r="F40" s="101"/>
      <c r="G40" s="101"/>
      <c r="H40" s="101"/>
    </row>
    <row r="41" spans="1:8">
      <c r="A41" s="101"/>
      <c r="B41" s="101"/>
      <c r="C41" s="101"/>
      <c r="D41" s="101"/>
      <c r="E41" s="101"/>
      <c r="F41" s="101"/>
      <c r="G41" s="101"/>
      <c r="H41" s="101"/>
    </row>
    <row r="42" spans="1:8">
      <c r="A42" s="101"/>
      <c r="B42" s="101"/>
      <c r="C42" s="101"/>
      <c r="D42" s="101"/>
      <c r="E42" s="101"/>
      <c r="F42" s="101"/>
      <c r="G42" s="101"/>
      <c r="H42" s="101"/>
    </row>
    <row r="43" spans="1:8">
      <c r="A43" s="101"/>
      <c r="B43" s="101"/>
      <c r="C43" s="101"/>
      <c r="D43" s="101"/>
      <c r="E43" s="101"/>
      <c r="F43" s="101"/>
      <c r="G43" s="101"/>
      <c r="H43" s="101"/>
    </row>
  </sheetData>
  <sheetProtection password="F17D" sheet="1" objects="1" scenarios="1"/>
  <mergeCells count="13">
    <mergeCell ref="A2:H2"/>
    <mergeCell ref="A1:H1"/>
    <mergeCell ref="A19:A22"/>
    <mergeCell ref="E19:E22"/>
    <mergeCell ref="A24:A27"/>
    <mergeCell ref="E24:E27"/>
    <mergeCell ref="A4:A7"/>
    <mergeCell ref="E4:E7"/>
    <mergeCell ref="A9:A12"/>
    <mergeCell ref="E9:E12"/>
    <mergeCell ref="A14:A17"/>
    <mergeCell ref="E14:E17"/>
    <mergeCell ref="A3:G3"/>
  </mergeCells>
  <pageMargins left="0.7" right="0.7" top="0.75" bottom="0.75" header="0.3" footer="0.3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tabColor rgb="FFFF0000"/>
  </sheetPr>
  <dimension ref="A1:D20"/>
  <sheetViews>
    <sheetView workbookViewId="0">
      <selection activeCell="B17" sqref="B17:D17"/>
    </sheetView>
  </sheetViews>
  <sheetFormatPr baseColWidth="10" defaultColWidth="8.83203125" defaultRowHeight="15" x14ac:dyDescent="0"/>
  <cols>
    <col min="1" max="1" width="35.1640625" customWidth="1"/>
    <col min="4" max="4" width="19.83203125" customWidth="1"/>
  </cols>
  <sheetData>
    <row r="1" spans="1:4" ht="100.5" customHeight="1" thickBot="1">
      <c r="A1" s="81"/>
      <c r="B1" s="442" t="s">
        <v>689</v>
      </c>
      <c r="C1" s="443"/>
      <c r="D1" s="444"/>
    </row>
    <row r="2" spans="1:4">
      <c r="A2" s="82"/>
      <c r="B2" s="82"/>
      <c r="C2" s="82"/>
      <c r="D2" s="82"/>
    </row>
    <row r="3" spans="1:4">
      <c r="A3" s="82"/>
      <c r="B3" s="82"/>
      <c r="C3" s="82"/>
      <c r="D3" s="82"/>
    </row>
    <row r="4" spans="1:4" ht="32.25" customHeight="1" thickBot="1">
      <c r="A4" s="445" t="s">
        <v>158</v>
      </c>
      <c r="B4" s="445"/>
      <c r="C4" s="445"/>
      <c r="D4" s="445"/>
    </row>
    <row r="5" spans="1:4" ht="56.25" customHeight="1" thickBot="1">
      <c r="A5" s="78" t="s">
        <v>159</v>
      </c>
      <c r="B5" s="446"/>
      <c r="C5" s="446"/>
      <c r="D5" s="447"/>
    </row>
    <row r="6" spans="1:4">
      <c r="A6" s="79" t="s">
        <v>5</v>
      </c>
      <c r="B6" s="448" t="s">
        <v>160</v>
      </c>
      <c r="C6" s="449"/>
      <c r="D6" s="450"/>
    </row>
    <row r="7" spans="1:4">
      <c r="A7" s="83" t="s">
        <v>162</v>
      </c>
      <c r="B7" s="451">
        <f>'Apple Iphone Ipad'!C322</f>
        <v>0</v>
      </c>
      <c r="C7" s="452"/>
      <c r="D7" s="453"/>
    </row>
    <row r="8" spans="1:4">
      <c r="A8" s="83" t="s">
        <v>163</v>
      </c>
      <c r="B8" s="451">
        <f>Samsung!C461</f>
        <v>0</v>
      </c>
      <c r="C8" s="454"/>
      <c r="D8" s="455"/>
    </row>
    <row r="9" spans="1:4">
      <c r="A9" s="83" t="s">
        <v>164</v>
      </c>
      <c r="B9" s="451">
        <f>Blackberry!C25</f>
        <v>0</v>
      </c>
      <c r="C9" s="454"/>
      <c r="D9" s="455"/>
    </row>
    <row r="10" spans="1:4">
      <c r="A10" s="83" t="s">
        <v>165</v>
      </c>
      <c r="B10" s="451">
        <f>HTC!C71</f>
        <v>0</v>
      </c>
      <c r="C10" s="454"/>
      <c r="D10" s="455"/>
    </row>
    <row r="11" spans="1:4">
      <c r="A11" s="84" t="s">
        <v>166</v>
      </c>
      <c r="B11" s="451">
        <f>Прочее!C81</f>
        <v>0</v>
      </c>
      <c r="C11" s="454"/>
      <c r="D11" s="455"/>
    </row>
    <row r="12" spans="1:4">
      <c r="A12" s="84" t="s">
        <v>320</v>
      </c>
      <c r="B12" s="458">
        <f>Sony!C79</f>
        <v>0</v>
      </c>
      <c r="C12" s="459"/>
      <c r="D12" s="460"/>
    </row>
    <row r="13" spans="1:4">
      <c r="A13" s="84" t="s">
        <v>167</v>
      </c>
      <c r="B13" s="451">
        <f>LG!C54</f>
        <v>0</v>
      </c>
      <c r="C13" s="456"/>
      <c r="D13" s="457"/>
    </row>
    <row r="14" spans="1:4">
      <c r="A14" s="84" t="s">
        <v>291</v>
      </c>
      <c r="B14" s="451">
        <f>' Huawei'!C64</f>
        <v>0</v>
      </c>
      <c r="C14" s="456"/>
      <c r="D14" s="457"/>
    </row>
    <row r="15" spans="1:4">
      <c r="A15" s="84" t="s">
        <v>688</v>
      </c>
      <c r="B15" s="451">
        <f>OPPO!C60</f>
        <v>0</v>
      </c>
      <c r="C15" s="456"/>
      <c r="D15" s="457"/>
    </row>
    <row r="16" spans="1:4">
      <c r="A16" s="84" t="s">
        <v>721</v>
      </c>
      <c r="B16" s="451">
        <f>XiaoMi!C47</f>
        <v>0</v>
      </c>
      <c r="C16" s="456"/>
      <c r="D16" s="457"/>
    </row>
    <row r="17" spans="1:4">
      <c r="A17" s="84" t="s">
        <v>210</v>
      </c>
      <c r="B17" s="451">
        <f>'Пластины для чехлов'!C31</f>
        <v>0</v>
      </c>
      <c r="C17" s="456"/>
      <c r="D17" s="457"/>
    </row>
    <row r="18" spans="1:4" ht="16" thickBot="1">
      <c r="A18" s="80" t="s">
        <v>161</v>
      </c>
      <c r="B18" s="439">
        <f>SUM(B7:D17)</f>
        <v>0</v>
      </c>
      <c r="C18" s="440"/>
      <c r="D18" s="441"/>
    </row>
    <row r="19" spans="1:4">
      <c r="A19" s="77"/>
      <c r="B19" s="77"/>
      <c r="C19" s="77"/>
      <c r="D19" s="77"/>
    </row>
    <row r="20" spans="1:4">
      <c r="A20" s="77"/>
      <c r="B20" s="77"/>
      <c r="C20" s="77"/>
      <c r="D20" s="77"/>
    </row>
  </sheetData>
  <mergeCells count="16">
    <mergeCell ref="B18:D18"/>
    <mergeCell ref="B1:D1"/>
    <mergeCell ref="A4:D4"/>
    <mergeCell ref="B5:D5"/>
    <mergeCell ref="B6:D6"/>
    <mergeCell ref="B7:D7"/>
    <mergeCell ref="B8:D8"/>
    <mergeCell ref="B9:D9"/>
    <mergeCell ref="B10:D10"/>
    <mergeCell ref="B11:D11"/>
    <mergeCell ref="B13:D13"/>
    <mergeCell ref="B14:D14"/>
    <mergeCell ref="B17:D17"/>
    <mergeCell ref="B12:D12"/>
    <mergeCell ref="B15:D15"/>
    <mergeCell ref="B16:D16"/>
  </mergeCells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Листы</vt:lpstr>
      </vt:variant>
      <vt:variant>
        <vt:i4>13</vt:i4>
      </vt:variant>
    </vt:vector>
  </HeadingPairs>
  <TitlesOfParts>
    <vt:vector size="13" baseType="lpstr">
      <vt:lpstr>как работать </vt:lpstr>
      <vt:lpstr>Apple Iphone Ipad</vt:lpstr>
      <vt:lpstr>Samsung</vt:lpstr>
      <vt:lpstr>Blackberry</vt:lpstr>
      <vt:lpstr>HTC</vt:lpstr>
      <vt:lpstr>LG</vt:lpstr>
      <vt:lpstr>Sony</vt:lpstr>
      <vt:lpstr> Huawei</vt:lpstr>
      <vt:lpstr>OPPO</vt:lpstr>
      <vt:lpstr>XiaoMi</vt:lpstr>
      <vt:lpstr>Прочее</vt:lpstr>
      <vt:lpstr>Пластины для чехлов</vt:lpstr>
      <vt:lpstr>Общий счет </vt:lpstr>
    </vt:vector>
  </TitlesOfParts>
  <Company>CHINA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Света Я Трушина </cp:lastModifiedBy>
  <cp:lastPrinted>2014-01-14T12:36:20Z</cp:lastPrinted>
  <dcterms:created xsi:type="dcterms:W3CDTF">2013-01-24T06:34:34Z</dcterms:created>
  <dcterms:modified xsi:type="dcterms:W3CDTF">2016-12-07T12:04:17Z</dcterms:modified>
</cp:coreProperties>
</file>