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70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sveta2422/Documents/РАБОТА СВЕТЫ/КАТАЛОГ ЭЛКО/Прайсы в USD/Все по сублимации/Прайс  сублимация 2017/"/>
    </mc:Choice>
  </mc:AlternateContent>
  <bookViews>
    <workbookView xWindow="2380" yWindow="460" windowWidth="24980" windowHeight="16060" tabRatio="904"/>
  </bookViews>
  <sheets>
    <sheet name="как работать" sheetId="16" r:id="rId1"/>
    <sheet name="3D чехлы Apple" sheetId="3" r:id="rId2"/>
    <sheet name=" 3D чехлы Samsung" sheetId="17" r:id="rId3"/>
    <sheet name="SONY,Blackberry,Motorola,Nokia" sheetId="18" r:id="rId4"/>
    <sheet name="HUAWEI" sheetId="19" r:id="rId5"/>
    <sheet name="XIAOMI" sheetId="20" r:id="rId6"/>
    <sheet name="LG" sheetId="21" r:id="rId7"/>
    <sheet name="HTC" sheetId="22" r:id="rId8"/>
    <sheet name="LENOVO" sheetId="23" r:id="rId9"/>
    <sheet name="OPPO" sheetId="24" r:id="rId10"/>
    <sheet name="Общий счет" sheetId="15" r:id="rId1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68" i="17" l="1"/>
  <c r="G564" i="17"/>
  <c r="F564" i="17"/>
  <c r="L353" i="17"/>
  <c r="H353" i="17"/>
  <c r="D353" i="17"/>
  <c r="H5" i="17"/>
  <c r="H8" i="17"/>
  <c r="L356" i="17"/>
  <c r="H356" i="17"/>
  <c r="D356" i="17"/>
  <c r="G183" i="3"/>
  <c r="F183" i="3"/>
  <c r="G179" i="3"/>
  <c r="F179" i="3"/>
  <c r="L23" i="3"/>
  <c r="H23" i="3"/>
  <c r="D23" i="3"/>
  <c r="H5" i="3"/>
  <c r="H8" i="3"/>
  <c r="L26" i="3"/>
  <c r="H26" i="3"/>
  <c r="D26" i="3"/>
  <c r="A9" i="3"/>
  <c r="A15" i="3"/>
  <c r="A21" i="3"/>
  <c r="L128" i="24"/>
  <c r="G135" i="24"/>
  <c r="B24" i="15"/>
  <c r="H128" i="24"/>
  <c r="G131" i="24"/>
  <c r="B23" i="15"/>
  <c r="F93" i="22"/>
  <c r="H80" i="22"/>
  <c r="D86" i="22"/>
  <c r="H86" i="22"/>
  <c r="G89" i="22"/>
  <c r="F89" i="22"/>
  <c r="L284" i="19"/>
  <c r="G293" i="19"/>
  <c r="F293" i="19"/>
  <c r="D284" i="19"/>
  <c r="G289" i="19"/>
  <c r="F289" i="19"/>
  <c r="L251" i="19"/>
  <c r="H251" i="19"/>
  <c r="D251" i="19"/>
  <c r="L254" i="19"/>
  <c r="H254" i="19"/>
  <c r="D254" i="19"/>
  <c r="L119" i="19"/>
  <c r="H119" i="19"/>
  <c r="D119" i="19"/>
  <c r="L122" i="19"/>
  <c r="H122" i="19"/>
  <c r="D122" i="19"/>
  <c r="L95" i="19"/>
  <c r="H95" i="19"/>
  <c r="D95" i="19"/>
  <c r="L98" i="19"/>
  <c r="H98" i="19"/>
  <c r="D98" i="19"/>
  <c r="L89" i="19"/>
  <c r="H89" i="19"/>
  <c r="D89" i="19"/>
  <c r="L92" i="19"/>
  <c r="H92" i="19"/>
  <c r="D92" i="19"/>
  <c r="L125" i="19"/>
  <c r="H125" i="19"/>
  <c r="D125" i="19"/>
  <c r="L128" i="19"/>
  <c r="H128" i="19"/>
  <c r="D128" i="19"/>
  <c r="D191" i="19"/>
  <c r="H191" i="19"/>
  <c r="L191" i="19"/>
  <c r="L194" i="19"/>
  <c r="H194" i="19"/>
  <c r="D194" i="19"/>
  <c r="L179" i="19"/>
  <c r="H179" i="19"/>
  <c r="D179" i="19"/>
  <c r="L182" i="19"/>
  <c r="H182" i="19"/>
  <c r="D182" i="19"/>
  <c r="L65" i="19"/>
  <c r="H65" i="19"/>
  <c r="D65" i="19"/>
  <c r="L68" i="19"/>
  <c r="H68" i="19"/>
  <c r="D68" i="19"/>
  <c r="L59" i="19"/>
  <c r="H59" i="19"/>
  <c r="D59" i="19"/>
  <c r="L62" i="19"/>
  <c r="H62" i="19"/>
  <c r="D62" i="19"/>
  <c r="L233" i="19"/>
  <c r="H233" i="19"/>
  <c r="D233" i="19"/>
  <c r="L236" i="19"/>
  <c r="H236" i="19"/>
  <c r="D236" i="19"/>
  <c r="L227" i="19"/>
  <c r="H227" i="19"/>
  <c r="D227" i="19"/>
  <c r="L230" i="19"/>
  <c r="H230" i="19"/>
  <c r="D230" i="19"/>
  <c r="L167" i="19"/>
  <c r="H167" i="19"/>
  <c r="D167" i="19"/>
  <c r="L170" i="19"/>
  <c r="H170" i="19"/>
  <c r="D170" i="19"/>
  <c r="L35" i="19"/>
  <c r="H35" i="19"/>
  <c r="D35" i="19"/>
  <c r="L38" i="19"/>
  <c r="H38" i="19"/>
  <c r="D38" i="19"/>
  <c r="L263" i="19"/>
  <c r="H263" i="19"/>
  <c r="D263" i="19"/>
  <c r="L266" i="19"/>
  <c r="H266" i="19"/>
  <c r="D266" i="19"/>
  <c r="L257" i="19"/>
  <c r="H257" i="19"/>
  <c r="D257" i="19"/>
  <c r="L260" i="19"/>
  <c r="H260" i="19"/>
  <c r="D260" i="19"/>
  <c r="L209" i="19"/>
  <c r="H209" i="19"/>
  <c r="D209" i="19"/>
  <c r="L212" i="19"/>
  <c r="H212" i="19"/>
  <c r="D212" i="19"/>
  <c r="L113" i="19"/>
  <c r="H113" i="19"/>
  <c r="D113" i="19"/>
  <c r="L116" i="19"/>
  <c r="H116" i="19"/>
  <c r="D116" i="19"/>
  <c r="L149" i="19"/>
  <c r="H149" i="19"/>
  <c r="D149" i="19"/>
  <c r="H5" i="19"/>
  <c r="H8" i="19"/>
  <c r="L152" i="19"/>
  <c r="H152" i="19"/>
  <c r="D152" i="19"/>
  <c r="L269" i="19"/>
  <c r="H269" i="19"/>
  <c r="D269" i="19"/>
  <c r="L272" i="19"/>
  <c r="H272" i="19"/>
  <c r="D272" i="19"/>
  <c r="L275" i="19"/>
  <c r="H275" i="19"/>
  <c r="D275" i="19"/>
  <c r="L278" i="19"/>
  <c r="H278" i="19"/>
  <c r="D278" i="19"/>
  <c r="L107" i="19"/>
  <c r="H107" i="19"/>
  <c r="D107" i="19"/>
  <c r="L110" i="19"/>
  <c r="H110" i="19"/>
  <c r="D110" i="19"/>
  <c r="L203" i="19"/>
  <c r="H203" i="19"/>
  <c r="D203" i="19"/>
  <c r="L206" i="19"/>
  <c r="H206" i="19"/>
  <c r="D206" i="19"/>
  <c r="L281" i="19"/>
  <c r="H281" i="19"/>
  <c r="D281" i="19"/>
  <c r="H284" i="19"/>
  <c r="L101" i="19"/>
  <c r="H101" i="19"/>
  <c r="D101" i="19"/>
  <c r="L104" i="19"/>
  <c r="H104" i="19"/>
  <c r="D104" i="19"/>
  <c r="L245" i="19"/>
  <c r="H245" i="19"/>
  <c r="D245" i="19"/>
  <c r="L248" i="19"/>
  <c r="H248" i="19"/>
  <c r="D248" i="19"/>
  <c r="L83" i="19"/>
  <c r="H83" i="19"/>
  <c r="D83" i="19"/>
  <c r="L86" i="19"/>
  <c r="H86" i="19"/>
  <c r="D86" i="19"/>
  <c r="H65" i="23"/>
  <c r="D65" i="23"/>
  <c r="H59" i="23"/>
  <c r="D59" i="23"/>
  <c r="H53" i="23"/>
  <c r="D53" i="23"/>
  <c r="H47" i="23"/>
  <c r="D47" i="23"/>
  <c r="H41" i="23"/>
  <c r="D41" i="23"/>
  <c r="H35" i="23"/>
  <c r="D35" i="23"/>
  <c r="H29" i="23"/>
  <c r="D29" i="23"/>
  <c r="H23" i="23"/>
  <c r="D23" i="23"/>
  <c r="H17" i="23"/>
  <c r="D17" i="23"/>
  <c r="H11" i="23"/>
  <c r="D11" i="23"/>
  <c r="H5" i="23"/>
  <c r="D5" i="23"/>
  <c r="F135" i="24"/>
  <c r="F131" i="24"/>
  <c r="L125" i="24"/>
  <c r="H125" i="24"/>
  <c r="D125" i="24"/>
  <c r="D128" i="24"/>
  <c r="L119" i="24"/>
  <c r="H119" i="24"/>
  <c r="D119" i="24"/>
  <c r="L122" i="24"/>
  <c r="H122" i="24"/>
  <c r="D122" i="24"/>
  <c r="L113" i="24"/>
  <c r="H113" i="24"/>
  <c r="D113" i="24"/>
  <c r="L116" i="24"/>
  <c r="H116" i="24"/>
  <c r="D116" i="24"/>
  <c r="L107" i="24"/>
  <c r="H107" i="24"/>
  <c r="D107" i="24"/>
  <c r="L110" i="24"/>
  <c r="H110" i="24"/>
  <c r="D110" i="24"/>
  <c r="L101" i="24"/>
  <c r="H101" i="24"/>
  <c r="D101" i="24"/>
  <c r="L104" i="24"/>
  <c r="H104" i="24"/>
  <c r="D104" i="24"/>
  <c r="L95" i="24"/>
  <c r="H95" i="24"/>
  <c r="D95" i="24"/>
  <c r="L98" i="24"/>
  <c r="H98" i="24"/>
  <c r="D98" i="24"/>
  <c r="L89" i="24"/>
  <c r="H89" i="24"/>
  <c r="D89" i="24"/>
  <c r="L92" i="24"/>
  <c r="H92" i="24"/>
  <c r="D92" i="24"/>
  <c r="L35" i="24"/>
  <c r="H35" i="24"/>
  <c r="D35" i="24"/>
  <c r="H5" i="24"/>
  <c r="H8" i="24"/>
  <c r="L38" i="24"/>
  <c r="H38" i="24"/>
  <c r="D38" i="24"/>
  <c r="L83" i="24"/>
  <c r="H83" i="24"/>
  <c r="D83" i="24"/>
  <c r="L23" i="24"/>
  <c r="H23" i="24"/>
  <c r="D23" i="24"/>
  <c r="L26" i="24"/>
  <c r="H26" i="24"/>
  <c r="D26" i="24"/>
  <c r="L86" i="24"/>
  <c r="H86" i="24"/>
  <c r="D86" i="24"/>
  <c r="L77" i="24"/>
  <c r="H77" i="24"/>
  <c r="D77" i="24"/>
  <c r="L80" i="24"/>
  <c r="H80" i="24"/>
  <c r="D80" i="24"/>
  <c r="L71" i="24"/>
  <c r="H71" i="24"/>
  <c r="D71" i="24"/>
  <c r="L74" i="24"/>
  <c r="H74" i="24"/>
  <c r="D74" i="24"/>
  <c r="L65" i="24"/>
  <c r="H65" i="24"/>
  <c r="D65" i="24"/>
  <c r="L68" i="24"/>
  <c r="H68" i="24"/>
  <c r="D68" i="24"/>
  <c r="L59" i="24"/>
  <c r="H59" i="24"/>
  <c r="D59" i="24"/>
  <c r="L62" i="24"/>
  <c r="H62" i="24"/>
  <c r="D62" i="24"/>
  <c r="L53" i="24"/>
  <c r="H53" i="24"/>
  <c r="D53" i="24"/>
  <c r="L56" i="24"/>
  <c r="H56" i="24"/>
  <c r="D56" i="24"/>
  <c r="L47" i="24"/>
  <c r="H47" i="24"/>
  <c r="D47" i="24"/>
  <c r="L50" i="24"/>
  <c r="H50" i="24"/>
  <c r="D50" i="24"/>
  <c r="L41" i="24"/>
  <c r="H41" i="24"/>
  <c r="D41" i="24"/>
  <c r="L44" i="24"/>
  <c r="H44" i="24"/>
  <c r="D44" i="24"/>
  <c r="L29" i="24"/>
  <c r="H29" i="24"/>
  <c r="D29" i="24"/>
  <c r="L32" i="24"/>
  <c r="H32" i="24"/>
  <c r="D32" i="24"/>
  <c r="L17" i="24"/>
  <c r="H17" i="24"/>
  <c r="D17" i="24"/>
  <c r="L20" i="24"/>
  <c r="H20" i="24"/>
  <c r="D20" i="24"/>
  <c r="H11" i="24"/>
  <c r="D11" i="24"/>
  <c r="D5" i="24"/>
  <c r="L11" i="24"/>
  <c r="L14" i="24"/>
  <c r="H14" i="24"/>
  <c r="D14" i="24"/>
  <c r="L5" i="24"/>
  <c r="L8" i="24"/>
  <c r="D8" i="24"/>
  <c r="L165" i="20"/>
  <c r="G173" i="20"/>
  <c r="F173" i="20"/>
  <c r="D165" i="20"/>
  <c r="G169" i="20"/>
  <c r="F169" i="20"/>
  <c r="L42" i="20"/>
  <c r="H42" i="20"/>
  <c r="D42" i="20"/>
  <c r="L45" i="20"/>
  <c r="H45" i="20"/>
  <c r="D45" i="20"/>
  <c r="L72" i="20"/>
  <c r="H72" i="20"/>
  <c r="D72" i="20"/>
  <c r="L75" i="20"/>
  <c r="H75" i="20"/>
  <c r="D75" i="20"/>
  <c r="L150" i="20"/>
  <c r="H150" i="20"/>
  <c r="D150" i="20"/>
  <c r="L153" i="20"/>
  <c r="H153" i="20"/>
  <c r="D153" i="20"/>
  <c r="L78" i="20"/>
  <c r="H78" i="20"/>
  <c r="D78" i="20"/>
  <c r="L81" i="20"/>
  <c r="H81" i="20"/>
  <c r="D81" i="20"/>
  <c r="L102" i="20"/>
  <c r="H102" i="20"/>
  <c r="D102" i="20"/>
  <c r="L105" i="20"/>
  <c r="H105" i="20"/>
  <c r="D105" i="20"/>
  <c r="L138" i="20"/>
  <c r="H138" i="20"/>
  <c r="D138" i="20"/>
  <c r="L141" i="20"/>
  <c r="H141" i="20"/>
  <c r="D141" i="20"/>
  <c r="L162" i="20"/>
  <c r="D162" i="20"/>
  <c r="D156" i="20"/>
  <c r="D144" i="20"/>
  <c r="D132" i="20"/>
  <c r="D126" i="20"/>
  <c r="D120" i="20"/>
  <c r="D114" i="20"/>
  <c r="D108" i="20"/>
  <c r="H162" i="20"/>
  <c r="H165" i="20"/>
  <c r="L24" i="20"/>
  <c r="H24" i="20"/>
  <c r="D24" i="20"/>
  <c r="L27" i="20"/>
  <c r="H27" i="20"/>
  <c r="D27" i="20"/>
  <c r="L30" i="20"/>
  <c r="H30" i="20"/>
  <c r="D30" i="20"/>
  <c r="L33" i="20"/>
  <c r="H33" i="20"/>
  <c r="D33" i="20"/>
  <c r="L90" i="20"/>
  <c r="H90" i="20"/>
  <c r="D90" i="20"/>
  <c r="L93" i="20"/>
  <c r="H93" i="20"/>
  <c r="D93" i="20"/>
  <c r="L18" i="20"/>
  <c r="H18" i="20"/>
  <c r="D18" i="20"/>
  <c r="L21" i="20"/>
  <c r="H21" i="20"/>
  <c r="D21" i="20"/>
  <c r="L144" i="20"/>
  <c r="H144" i="20"/>
  <c r="L147" i="20"/>
  <c r="H147" i="20"/>
  <c r="D147" i="20"/>
  <c r="L120" i="20"/>
  <c r="H120" i="20"/>
  <c r="L123" i="20"/>
  <c r="H123" i="20"/>
  <c r="D123" i="20"/>
  <c r="L132" i="20"/>
  <c r="H132" i="20"/>
  <c r="L135" i="20"/>
  <c r="H135" i="20"/>
  <c r="D135" i="20"/>
  <c r="L126" i="20"/>
  <c r="H126" i="20"/>
  <c r="L129" i="20"/>
  <c r="H129" i="20"/>
  <c r="D129" i="20"/>
  <c r="L60" i="20"/>
  <c r="H60" i="20"/>
  <c r="D60" i="20"/>
  <c r="L63" i="20"/>
  <c r="H63" i="20"/>
  <c r="D63" i="20"/>
  <c r="L114" i="20"/>
  <c r="H114" i="20"/>
  <c r="L117" i="20"/>
  <c r="H117" i="20"/>
  <c r="D117" i="20"/>
  <c r="L557" i="17"/>
  <c r="L560" i="17"/>
  <c r="L5" i="17"/>
  <c r="L8" i="17"/>
  <c r="L11" i="17"/>
  <c r="L14" i="17"/>
  <c r="L29" i="17"/>
  <c r="L32" i="17"/>
  <c r="L35" i="17"/>
  <c r="L38" i="17"/>
  <c r="L41" i="17"/>
  <c r="L44" i="17"/>
  <c r="L47" i="17"/>
  <c r="L50" i="17"/>
  <c r="L53" i="17"/>
  <c r="L56" i="17"/>
  <c r="L59" i="17"/>
  <c r="L62" i="17"/>
  <c r="L65" i="17"/>
  <c r="L68" i="17"/>
  <c r="L71" i="17"/>
  <c r="L74" i="17"/>
  <c r="L77" i="17"/>
  <c r="L80" i="17"/>
  <c r="L83" i="17"/>
  <c r="L86" i="17"/>
  <c r="L89" i="17"/>
  <c r="L92" i="17"/>
  <c r="L95" i="17"/>
  <c r="L98" i="17"/>
  <c r="L101" i="17"/>
  <c r="L104" i="17"/>
  <c r="L107" i="17"/>
  <c r="L110" i="17"/>
  <c r="L113" i="17"/>
  <c r="L116" i="17"/>
  <c r="L119" i="17"/>
  <c r="L122" i="17"/>
  <c r="L125" i="17"/>
  <c r="L128" i="17"/>
  <c r="L131" i="17"/>
  <c r="L134" i="17"/>
  <c r="L137" i="17"/>
  <c r="L140" i="17"/>
  <c r="L143" i="17"/>
  <c r="L146" i="17"/>
  <c r="L149" i="17"/>
  <c r="L152" i="17"/>
  <c r="L155" i="17"/>
  <c r="L158" i="17"/>
  <c r="L173" i="17"/>
  <c r="L176" i="17"/>
  <c r="L179" i="17"/>
  <c r="L182" i="17"/>
  <c r="L185" i="17"/>
  <c r="L188" i="17"/>
  <c r="L191" i="17"/>
  <c r="L194" i="17"/>
  <c r="L197" i="17"/>
  <c r="L200" i="17"/>
  <c r="L203" i="17"/>
  <c r="L206" i="17"/>
  <c r="L209" i="17"/>
  <c r="L212" i="17"/>
  <c r="L215" i="17"/>
  <c r="L218" i="17"/>
  <c r="L221" i="17"/>
  <c r="L224" i="17"/>
  <c r="L227" i="17"/>
  <c r="L230" i="17"/>
  <c r="L233" i="17"/>
  <c r="L236" i="17"/>
  <c r="L239" i="17"/>
  <c r="L242" i="17"/>
  <c r="L245" i="17"/>
  <c r="L248" i="17"/>
  <c r="L251" i="17"/>
  <c r="L254" i="17"/>
  <c r="L257" i="17"/>
  <c r="L260" i="17"/>
  <c r="L263" i="17"/>
  <c r="L266" i="17"/>
  <c r="L269" i="17"/>
  <c r="L272" i="17"/>
  <c r="L275" i="17"/>
  <c r="L278" i="17"/>
  <c r="L281" i="17"/>
  <c r="L284" i="17"/>
  <c r="L287" i="17"/>
  <c r="L290" i="17"/>
  <c r="L293" i="17"/>
  <c r="L296" i="17"/>
  <c r="L299" i="17"/>
  <c r="L302" i="17"/>
  <c r="L305" i="17"/>
  <c r="L308" i="17"/>
  <c r="L311" i="17"/>
  <c r="L314" i="17"/>
  <c r="L317" i="17"/>
  <c r="L320" i="17"/>
  <c r="L323" i="17"/>
  <c r="L326" i="17"/>
  <c r="L329" i="17"/>
  <c r="L332" i="17"/>
  <c r="L335" i="17"/>
  <c r="L338" i="17"/>
  <c r="L341" i="17"/>
  <c r="L344" i="17"/>
  <c r="L347" i="17"/>
  <c r="L350" i="17"/>
  <c r="L359" i="17"/>
  <c r="L362" i="17"/>
  <c r="L371" i="17"/>
  <c r="L374" i="17"/>
  <c r="L377" i="17"/>
  <c r="L380" i="17"/>
  <c r="L389" i="17"/>
  <c r="L392" i="17"/>
  <c r="L395" i="17"/>
  <c r="L398" i="17"/>
  <c r="L407" i="17"/>
  <c r="L410" i="17"/>
  <c r="L413" i="17"/>
  <c r="L416" i="17"/>
  <c r="L419" i="17"/>
  <c r="L422" i="17"/>
  <c r="L425" i="17"/>
  <c r="L428" i="17"/>
  <c r="L431" i="17"/>
  <c r="L434" i="17"/>
  <c r="L437" i="17"/>
  <c r="L440" i="17"/>
  <c r="L443" i="17"/>
  <c r="L446" i="17"/>
  <c r="L449" i="17"/>
  <c r="L452" i="17"/>
  <c r="L455" i="17"/>
  <c r="L458" i="17"/>
  <c r="L461" i="17"/>
  <c r="L464" i="17"/>
  <c r="L467" i="17"/>
  <c r="L470" i="17"/>
  <c r="L479" i="17"/>
  <c r="L482" i="17"/>
  <c r="L485" i="17"/>
  <c r="L488" i="17"/>
  <c r="L491" i="17"/>
  <c r="L494" i="17"/>
  <c r="L497" i="17"/>
  <c r="L500" i="17"/>
  <c r="L503" i="17"/>
  <c r="L506" i="17"/>
  <c r="L509" i="17"/>
  <c r="L512" i="17"/>
  <c r="L515" i="17"/>
  <c r="L518" i="17"/>
  <c r="L521" i="17"/>
  <c r="L524" i="17"/>
  <c r="L527" i="17"/>
  <c r="L530" i="17"/>
  <c r="L533" i="17"/>
  <c r="L536" i="17"/>
  <c r="L539" i="17"/>
  <c r="L542" i="17"/>
  <c r="L545" i="17"/>
  <c r="L548" i="17"/>
  <c r="L551" i="17"/>
  <c r="L554" i="17"/>
  <c r="L17" i="17"/>
  <c r="L20" i="17"/>
  <c r="L23" i="17"/>
  <c r="L26" i="17"/>
  <c r="L161" i="17"/>
  <c r="L164" i="17"/>
  <c r="L167" i="17"/>
  <c r="L170" i="17"/>
  <c r="F568" i="17"/>
  <c r="D557" i="17"/>
  <c r="D560" i="17"/>
  <c r="D5" i="17"/>
  <c r="D8" i="17"/>
  <c r="D11" i="17"/>
  <c r="D14" i="17"/>
  <c r="H11" i="17"/>
  <c r="H14" i="17"/>
  <c r="D29" i="17"/>
  <c r="D32" i="17"/>
  <c r="H29" i="17"/>
  <c r="H32" i="17"/>
  <c r="D35" i="17"/>
  <c r="D38" i="17"/>
  <c r="H35" i="17"/>
  <c r="H38" i="17"/>
  <c r="D41" i="17"/>
  <c r="D44" i="17"/>
  <c r="H41" i="17"/>
  <c r="H44" i="17"/>
  <c r="D47" i="17"/>
  <c r="D50" i="17"/>
  <c r="H47" i="17"/>
  <c r="H50" i="17"/>
  <c r="D53" i="17"/>
  <c r="D56" i="17"/>
  <c r="H53" i="17"/>
  <c r="H56" i="17"/>
  <c r="D59" i="17"/>
  <c r="D62" i="17"/>
  <c r="H59" i="17"/>
  <c r="H62" i="17"/>
  <c r="D65" i="17"/>
  <c r="D68" i="17"/>
  <c r="H65" i="17"/>
  <c r="H68" i="17"/>
  <c r="D71" i="17"/>
  <c r="D74" i="17"/>
  <c r="H71" i="17"/>
  <c r="H74" i="17"/>
  <c r="D77" i="17"/>
  <c r="D80" i="17"/>
  <c r="H77" i="17"/>
  <c r="H80" i="17"/>
  <c r="D83" i="17"/>
  <c r="D86" i="17"/>
  <c r="H83" i="17"/>
  <c r="H86" i="17"/>
  <c r="D89" i="17"/>
  <c r="D92" i="17"/>
  <c r="H89" i="17"/>
  <c r="H92" i="17"/>
  <c r="D95" i="17"/>
  <c r="D98" i="17"/>
  <c r="H95" i="17"/>
  <c r="H98" i="17"/>
  <c r="D101" i="17"/>
  <c r="D104" i="17"/>
  <c r="H101" i="17"/>
  <c r="H104" i="17"/>
  <c r="D107" i="17"/>
  <c r="D110" i="17"/>
  <c r="H107" i="17"/>
  <c r="H110" i="17"/>
  <c r="D113" i="17"/>
  <c r="D116" i="17"/>
  <c r="H113" i="17"/>
  <c r="H116" i="17"/>
  <c r="D119" i="17"/>
  <c r="D122" i="17"/>
  <c r="H119" i="17"/>
  <c r="H122" i="17"/>
  <c r="D125" i="17"/>
  <c r="D128" i="17"/>
  <c r="H125" i="17"/>
  <c r="H128" i="17"/>
  <c r="D131" i="17"/>
  <c r="D134" i="17"/>
  <c r="H131" i="17"/>
  <c r="H134" i="17"/>
  <c r="D137" i="17"/>
  <c r="D140" i="17"/>
  <c r="H137" i="17"/>
  <c r="H140" i="17"/>
  <c r="D143" i="17"/>
  <c r="D146" i="17"/>
  <c r="H143" i="17"/>
  <c r="H146" i="17"/>
  <c r="D149" i="17"/>
  <c r="D152" i="17"/>
  <c r="H149" i="17"/>
  <c r="H152" i="17"/>
  <c r="D155" i="17"/>
  <c r="D158" i="17"/>
  <c r="H155" i="17"/>
  <c r="H158" i="17"/>
  <c r="D173" i="17"/>
  <c r="D176" i="17"/>
  <c r="H173" i="17"/>
  <c r="H176" i="17"/>
  <c r="D179" i="17"/>
  <c r="D182" i="17"/>
  <c r="H179" i="17"/>
  <c r="H182" i="17"/>
  <c r="D185" i="17"/>
  <c r="D188" i="17"/>
  <c r="H185" i="17"/>
  <c r="H188" i="17"/>
  <c r="D191" i="17"/>
  <c r="D194" i="17"/>
  <c r="H191" i="17"/>
  <c r="H194" i="17"/>
  <c r="D197" i="17"/>
  <c r="D200" i="17"/>
  <c r="H197" i="17"/>
  <c r="H200" i="17"/>
  <c r="D203" i="17"/>
  <c r="D206" i="17"/>
  <c r="H203" i="17"/>
  <c r="H206" i="17"/>
  <c r="D209" i="17"/>
  <c r="D212" i="17"/>
  <c r="H209" i="17"/>
  <c r="H212" i="17"/>
  <c r="D215" i="17"/>
  <c r="D218" i="17"/>
  <c r="H215" i="17"/>
  <c r="H218" i="17"/>
  <c r="D221" i="17"/>
  <c r="D224" i="17"/>
  <c r="H221" i="17"/>
  <c r="H224" i="17"/>
  <c r="D227" i="17"/>
  <c r="D230" i="17"/>
  <c r="H227" i="17"/>
  <c r="H230" i="17"/>
  <c r="D233" i="17"/>
  <c r="D236" i="17"/>
  <c r="H233" i="17"/>
  <c r="H236" i="17"/>
  <c r="D239" i="17"/>
  <c r="D242" i="17"/>
  <c r="H239" i="17"/>
  <c r="H242" i="17"/>
  <c r="D245" i="17"/>
  <c r="D248" i="17"/>
  <c r="H245" i="17"/>
  <c r="H248" i="17"/>
  <c r="D251" i="17"/>
  <c r="D254" i="17"/>
  <c r="H251" i="17"/>
  <c r="H254" i="17"/>
  <c r="D257" i="17"/>
  <c r="D260" i="17"/>
  <c r="H257" i="17"/>
  <c r="H260" i="17"/>
  <c r="D263" i="17"/>
  <c r="D266" i="17"/>
  <c r="H263" i="17"/>
  <c r="H266" i="17"/>
  <c r="D269" i="17"/>
  <c r="D272" i="17"/>
  <c r="H269" i="17"/>
  <c r="H272" i="17"/>
  <c r="D275" i="17"/>
  <c r="D278" i="17"/>
  <c r="H275" i="17"/>
  <c r="H278" i="17"/>
  <c r="D281" i="17"/>
  <c r="D284" i="17"/>
  <c r="H281" i="17"/>
  <c r="H284" i="17"/>
  <c r="D287" i="17"/>
  <c r="D290" i="17"/>
  <c r="H287" i="17"/>
  <c r="H290" i="17"/>
  <c r="D293" i="17"/>
  <c r="D296" i="17"/>
  <c r="H293" i="17"/>
  <c r="H296" i="17"/>
  <c r="D299" i="17"/>
  <c r="D302" i="17"/>
  <c r="H299" i="17"/>
  <c r="H302" i="17"/>
  <c r="D305" i="17"/>
  <c r="D308" i="17"/>
  <c r="H305" i="17"/>
  <c r="H308" i="17"/>
  <c r="D311" i="17"/>
  <c r="D314" i="17"/>
  <c r="H311" i="17"/>
  <c r="H314" i="17"/>
  <c r="D317" i="17"/>
  <c r="D320" i="17"/>
  <c r="H317" i="17"/>
  <c r="H320" i="17"/>
  <c r="D323" i="17"/>
  <c r="D326" i="17"/>
  <c r="H323" i="17"/>
  <c r="H326" i="17"/>
  <c r="D329" i="17"/>
  <c r="D332" i="17"/>
  <c r="H329" i="17"/>
  <c r="H332" i="17"/>
  <c r="D335" i="17"/>
  <c r="D338" i="17"/>
  <c r="H335" i="17"/>
  <c r="H338" i="17"/>
  <c r="D347" i="17"/>
  <c r="D350" i="17"/>
  <c r="D341" i="17"/>
  <c r="D344" i="17"/>
  <c r="H341" i="17"/>
  <c r="H344" i="17"/>
  <c r="H347" i="17"/>
  <c r="H350" i="17"/>
  <c r="D359" i="17"/>
  <c r="D362" i="17"/>
  <c r="H359" i="17"/>
  <c r="H362" i="17"/>
  <c r="D365" i="17"/>
  <c r="D368" i="17"/>
  <c r="H365" i="17"/>
  <c r="H368" i="17"/>
  <c r="D371" i="17"/>
  <c r="D374" i="17"/>
  <c r="H371" i="17"/>
  <c r="H374" i="17"/>
  <c r="D377" i="17"/>
  <c r="D380" i="17"/>
  <c r="H377" i="17"/>
  <c r="H380" i="17"/>
  <c r="D383" i="17"/>
  <c r="D386" i="17"/>
  <c r="H383" i="17"/>
  <c r="H386" i="17"/>
  <c r="D389" i="17"/>
  <c r="D392" i="17"/>
  <c r="H389" i="17"/>
  <c r="H392" i="17"/>
  <c r="D395" i="17"/>
  <c r="D398" i="17"/>
  <c r="H395" i="17"/>
  <c r="H398" i="17"/>
  <c r="D401" i="17"/>
  <c r="D404" i="17"/>
  <c r="H401" i="17"/>
  <c r="H404" i="17"/>
  <c r="D407" i="17"/>
  <c r="D410" i="17"/>
  <c r="H407" i="17"/>
  <c r="H410" i="17"/>
  <c r="D413" i="17"/>
  <c r="D416" i="17"/>
  <c r="H413" i="17"/>
  <c r="H416" i="17"/>
  <c r="D419" i="17"/>
  <c r="D422" i="17"/>
  <c r="H419" i="17"/>
  <c r="H422" i="17"/>
  <c r="D425" i="17"/>
  <c r="D428" i="17"/>
  <c r="H425" i="17"/>
  <c r="H428" i="17"/>
  <c r="D431" i="17"/>
  <c r="D434" i="17"/>
  <c r="H431" i="17"/>
  <c r="H434" i="17"/>
  <c r="D437" i="17"/>
  <c r="D440" i="17"/>
  <c r="H437" i="17"/>
  <c r="H440" i="17"/>
  <c r="D443" i="17"/>
  <c r="D446" i="17"/>
  <c r="H443" i="17"/>
  <c r="H446" i="17"/>
  <c r="D449" i="17"/>
  <c r="D452" i="17"/>
  <c r="H449" i="17"/>
  <c r="H452" i="17"/>
  <c r="D455" i="17"/>
  <c r="D458" i="17"/>
  <c r="H455" i="17"/>
  <c r="H458" i="17"/>
  <c r="D461" i="17"/>
  <c r="D464" i="17"/>
  <c r="H461" i="17"/>
  <c r="H464" i="17"/>
  <c r="D467" i="17"/>
  <c r="D470" i="17"/>
  <c r="H467" i="17"/>
  <c r="H470" i="17"/>
  <c r="D473" i="17"/>
  <c r="D476" i="17"/>
  <c r="H473" i="17"/>
  <c r="H476" i="17"/>
  <c r="D479" i="17"/>
  <c r="D482" i="17"/>
  <c r="H479" i="17"/>
  <c r="H482" i="17"/>
  <c r="D485" i="17"/>
  <c r="D488" i="17"/>
  <c r="H485" i="17"/>
  <c r="H488" i="17"/>
  <c r="D491" i="17"/>
  <c r="D494" i="17"/>
  <c r="H491" i="17"/>
  <c r="H494" i="17"/>
  <c r="D497" i="17"/>
  <c r="D500" i="17"/>
  <c r="H497" i="17"/>
  <c r="H500" i="17"/>
  <c r="D503" i="17"/>
  <c r="D506" i="17"/>
  <c r="H503" i="17"/>
  <c r="H506" i="17"/>
  <c r="D509" i="17"/>
  <c r="D512" i="17"/>
  <c r="H509" i="17"/>
  <c r="H512" i="17"/>
  <c r="D515" i="17"/>
  <c r="D518" i="17"/>
  <c r="H515" i="17"/>
  <c r="H518" i="17"/>
  <c r="D533" i="17"/>
  <c r="D536" i="17"/>
  <c r="H533" i="17"/>
  <c r="H536" i="17"/>
  <c r="D539" i="17"/>
  <c r="D542" i="17"/>
  <c r="H539" i="17"/>
  <c r="H542" i="17"/>
  <c r="D545" i="17"/>
  <c r="D548" i="17"/>
  <c r="H545" i="17"/>
  <c r="H548" i="17"/>
  <c r="D551" i="17"/>
  <c r="D554" i="17"/>
  <c r="H551" i="17"/>
  <c r="H554" i="17"/>
  <c r="H557" i="17"/>
  <c r="H560" i="17"/>
  <c r="D17" i="17"/>
  <c r="D20" i="17"/>
  <c r="H17" i="17"/>
  <c r="H20" i="17"/>
  <c r="D23" i="17"/>
  <c r="D26" i="17"/>
  <c r="H23" i="17"/>
  <c r="H26" i="17"/>
  <c r="D161" i="17"/>
  <c r="D164" i="17"/>
  <c r="D167" i="17"/>
  <c r="D170" i="17"/>
  <c r="H167" i="17"/>
  <c r="H170" i="17"/>
  <c r="H161" i="17"/>
  <c r="H164" i="17"/>
  <c r="D172" i="3"/>
  <c r="D175" i="3"/>
  <c r="L5" i="3"/>
  <c r="L8" i="3"/>
  <c r="L11" i="3"/>
  <c r="L14" i="3"/>
  <c r="L17" i="3"/>
  <c r="L20" i="3"/>
  <c r="L29" i="3"/>
  <c r="L32" i="3"/>
  <c r="L41" i="3"/>
  <c r="L44" i="3"/>
  <c r="L53" i="3"/>
  <c r="L56" i="3"/>
  <c r="L65" i="3"/>
  <c r="L68" i="3"/>
  <c r="L77" i="3"/>
  <c r="L80" i="3"/>
  <c r="L89" i="3"/>
  <c r="L92" i="3"/>
  <c r="L101" i="3"/>
  <c r="L104" i="3"/>
  <c r="L113" i="3"/>
  <c r="L116" i="3"/>
  <c r="L119" i="3"/>
  <c r="L122" i="3"/>
  <c r="L125" i="3"/>
  <c r="L128" i="3"/>
  <c r="L131" i="3"/>
  <c r="L134" i="3"/>
  <c r="L137" i="3"/>
  <c r="L140" i="3"/>
  <c r="L149" i="3"/>
  <c r="L152" i="3"/>
  <c r="L143" i="3"/>
  <c r="L146" i="3"/>
  <c r="L155" i="3"/>
  <c r="L158" i="3"/>
  <c r="L161" i="3"/>
  <c r="L164" i="3"/>
  <c r="L167" i="3"/>
  <c r="L170" i="3"/>
  <c r="D161" i="3"/>
  <c r="D164" i="3"/>
  <c r="D167" i="3"/>
  <c r="D170" i="3"/>
  <c r="D5" i="3"/>
  <c r="D8" i="3"/>
  <c r="D11" i="3"/>
  <c r="D14" i="3"/>
  <c r="H11" i="3"/>
  <c r="H14" i="3"/>
  <c r="D17" i="3"/>
  <c r="D20" i="3"/>
  <c r="H17" i="3"/>
  <c r="H20" i="3"/>
  <c r="D29" i="3"/>
  <c r="D32" i="3"/>
  <c r="H29" i="3"/>
  <c r="H32" i="3"/>
  <c r="D35" i="3"/>
  <c r="D38" i="3"/>
  <c r="H35" i="3"/>
  <c r="H38" i="3"/>
  <c r="D41" i="3"/>
  <c r="D44" i="3"/>
  <c r="H41" i="3"/>
  <c r="H44" i="3"/>
  <c r="D47" i="3"/>
  <c r="D50" i="3"/>
  <c r="H47" i="3"/>
  <c r="H50" i="3"/>
  <c r="D53" i="3"/>
  <c r="D56" i="3"/>
  <c r="H53" i="3"/>
  <c r="H56" i="3"/>
  <c r="D59" i="3"/>
  <c r="D62" i="3"/>
  <c r="H59" i="3"/>
  <c r="H62" i="3"/>
  <c r="D65" i="3"/>
  <c r="D68" i="3"/>
  <c r="H65" i="3"/>
  <c r="H68" i="3"/>
  <c r="D71" i="3"/>
  <c r="D74" i="3"/>
  <c r="H71" i="3"/>
  <c r="H74" i="3"/>
  <c r="D77" i="3"/>
  <c r="D80" i="3"/>
  <c r="H77" i="3"/>
  <c r="H80" i="3"/>
  <c r="D83" i="3"/>
  <c r="D86" i="3"/>
  <c r="H83" i="3"/>
  <c r="H86" i="3"/>
  <c r="D89" i="3"/>
  <c r="D92" i="3"/>
  <c r="H89" i="3"/>
  <c r="H92" i="3"/>
  <c r="D95" i="3"/>
  <c r="D98" i="3"/>
  <c r="H95" i="3"/>
  <c r="H98" i="3"/>
  <c r="D101" i="3"/>
  <c r="D104" i="3"/>
  <c r="H101" i="3"/>
  <c r="H104" i="3"/>
  <c r="D107" i="3"/>
  <c r="D110" i="3"/>
  <c r="H107" i="3"/>
  <c r="H110" i="3"/>
  <c r="D113" i="3"/>
  <c r="D116" i="3"/>
  <c r="H113" i="3"/>
  <c r="H116" i="3"/>
  <c r="D119" i="3"/>
  <c r="D122" i="3"/>
  <c r="H119" i="3"/>
  <c r="H122" i="3"/>
  <c r="D125" i="3"/>
  <c r="D128" i="3"/>
  <c r="H125" i="3"/>
  <c r="H128" i="3"/>
  <c r="D131" i="3"/>
  <c r="D134" i="3"/>
  <c r="H131" i="3"/>
  <c r="H134" i="3"/>
  <c r="D137" i="3"/>
  <c r="D140" i="3"/>
  <c r="H137" i="3"/>
  <c r="H140" i="3"/>
  <c r="D143" i="3"/>
  <c r="D146" i="3"/>
  <c r="H143" i="3"/>
  <c r="H146" i="3"/>
  <c r="D149" i="3"/>
  <c r="D152" i="3"/>
  <c r="H149" i="3"/>
  <c r="H152" i="3"/>
  <c r="D155" i="3"/>
  <c r="D158" i="3"/>
  <c r="H155" i="3"/>
  <c r="H158" i="3"/>
  <c r="H161" i="3"/>
  <c r="H164" i="3"/>
  <c r="H167" i="3"/>
  <c r="H170" i="3"/>
  <c r="B75" i="17"/>
  <c r="B69" i="17"/>
  <c r="B117" i="17"/>
  <c r="B99" i="17"/>
  <c r="D521" i="17"/>
  <c r="D524" i="17"/>
  <c r="H521" i="17"/>
  <c r="H524" i="17"/>
  <c r="D527" i="17"/>
  <c r="D530" i="17"/>
  <c r="H527" i="17"/>
  <c r="H530" i="17"/>
  <c r="L5" i="23"/>
  <c r="L8" i="23"/>
  <c r="L11" i="23"/>
  <c r="L14" i="23"/>
  <c r="L17" i="23"/>
  <c r="L20" i="23"/>
  <c r="L23" i="23"/>
  <c r="L26" i="23"/>
  <c r="L29" i="23"/>
  <c r="L32" i="23"/>
  <c r="L35" i="23"/>
  <c r="L38" i="23"/>
  <c r="L41" i="23"/>
  <c r="L44" i="23"/>
  <c r="L47" i="23"/>
  <c r="L50" i="23"/>
  <c r="L53" i="23"/>
  <c r="L56" i="23"/>
  <c r="L59" i="23"/>
  <c r="L62" i="23"/>
  <c r="L65" i="23"/>
  <c r="L68" i="23"/>
  <c r="G75" i="23"/>
  <c r="B22" i="15"/>
  <c r="D8" i="23"/>
  <c r="H8" i="23"/>
  <c r="D14" i="23"/>
  <c r="H14" i="23"/>
  <c r="D20" i="23"/>
  <c r="H20" i="23"/>
  <c r="D26" i="23"/>
  <c r="H26" i="23"/>
  <c r="D32" i="23"/>
  <c r="H32" i="23"/>
  <c r="D38" i="23"/>
  <c r="H38" i="23"/>
  <c r="D44" i="23"/>
  <c r="H44" i="23"/>
  <c r="D50" i="23"/>
  <c r="H50" i="23"/>
  <c r="D56" i="23"/>
  <c r="H56" i="23"/>
  <c r="D62" i="23"/>
  <c r="H62" i="23"/>
  <c r="D68" i="23"/>
  <c r="H68" i="23"/>
  <c r="G71" i="23"/>
  <c r="B21" i="15"/>
  <c r="F75" i="23"/>
  <c r="F71" i="23"/>
  <c r="L6" i="20"/>
  <c r="L9" i="20"/>
  <c r="L12" i="20"/>
  <c r="L15" i="20"/>
  <c r="L36" i="20"/>
  <c r="L39" i="20"/>
  <c r="L48" i="20"/>
  <c r="L51" i="20"/>
  <c r="L54" i="20"/>
  <c r="L57" i="20"/>
  <c r="L66" i="20"/>
  <c r="L69" i="20"/>
  <c r="L84" i="20"/>
  <c r="L87" i="20"/>
  <c r="L96" i="20"/>
  <c r="L99" i="20"/>
  <c r="L108" i="20"/>
  <c r="L111" i="20"/>
  <c r="L156" i="20"/>
  <c r="L159" i="20"/>
  <c r="D6" i="20"/>
  <c r="D9" i="20"/>
  <c r="H6" i="20"/>
  <c r="H9" i="20"/>
  <c r="D12" i="20"/>
  <c r="D15" i="20"/>
  <c r="H12" i="20"/>
  <c r="H15" i="20"/>
  <c r="D36" i="20"/>
  <c r="D39" i="20"/>
  <c r="H36" i="20"/>
  <c r="H39" i="20"/>
  <c r="D48" i="20"/>
  <c r="D51" i="20"/>
  <c r="H48" i="20"/>
  <c r="H51" i="20"/>
  <c r="D54" i="20"/>
  <c r="D57" i="20"/>
  <c r="H54" i="20"/>
  <c r="H57" i="20"/>
  <c r="D66" i="20"/>
  <c r="D69" i="20"/>
  <c r="H66" i="20"/>
  <c r="H69" i="20"/>
  <c r="D84" i="20"/>
  <c r="D87" i="20"/>
  <c r="H84" i="20"/>
  <c r="H87" i="20"/>
  <c r="D96" i="20"/>
  <c r="D99" i="20"/>
  <c r="H96" i="20"/>
  <c r="H99" i="20"/>
  <c r="D111" i="20"/>
  <c r="H108" i="20"/>
  <c r="H111" i="20"/>
  <c r="D159" i="20"/>
  <c r="H156" i="20"/>
  <c r="H159" i="20"/>
  <c r="L5" i="22"/>
  <c r="L8" i="22"/>
  <c r="L11" i="22"/>
  <c r="L14" i="22"/>
  <c r="L17" i="22"/>
  <c r="L20" i="22"/>
  <c r="L23" i="22"/>
  <c r="L26" i="22"/>
  <c r="L29" i="22"/>
  <c r="L32" i="22"/>
  <c r="L35" i="22"/>
  <c r="L38" i="22"/>
  <c r="L41" i="22"/>
  <c r="L44" i="22"/>
  <c r="L47" i="22"/>
  <c r="L50" i="22"/>
  <c r="L53" i="22"/>
  <c r="L56" i="22"/>
  <c r="L59" i="22"/>
  <c r="L62" i="22"/>
  <c r="L65" i="22"/>
  <c r="L68" i="22"/>
  <c r="L71" i="22"/>
  <c r="L74" i="22"/>
  <c r="L77" i="22"/>
  <c r="L80" i="22"/>
  <c r="L83" i="22"/>
  <c r="L86" i="22"/>
  <c r="G93" i="22"/>
  <c r="D5" i="22"/>
  <c r="D8" i="22"/>
  <c r="H5" i="22"/>
  <c r="H8" i="22"/>
  <c r="D11" i="22"/>
  <c r="D14" i="22"/>
  <c r="H11" i="22"/>
  <c r="H14" i="22"/>
  <c r="D17" i="22"/>
  <c r="D20" i="22"/>
  <c r="H17" i="22"/>
  <c r="H20" i="22"/>
  <c r="D23" i="22"/>
  <c r="D26" i="22"/>
  <c r="H23" i="22"/>
  <c r="H26" i="22"/>
  <c r="D29" i="22"/>
  <c r="D32" i="22"/>
  <c r="H29" i="22"/>
  <c r="H32" i="22"/>
  <c r="D35" i="22"/>
  <c r="D38" i="22"/>
  <c r="H35" i="22"/>
  <c r="H38" i="22"/>
  <c r="D41" i="22"/>
  <c r="D44" i="22"/>
  <c r="H41" i="22"/>
  <c r="H44" i="22"/>
  <c r="D47" i="22"/>
  <c r="D50" i="22"/>
  <c r="H47" i="22"/>
  <c r="H50" i="22"/>
  <c r="D53" i="22"/>
  <c r="D56" i="22"/>
  <c r="H53" i="22"/>
  <c r="H56" i="22"/>
  <c r="D59" i="22"/>
  <c r="D62" i="22"/>
  <c r="H59" i="22"/>
  <c r="H62" i="22"/>
  <c r="D65" i="22"/>
  <c r="D68" i="22"/>
  <c r="H65" i="22"/>
  <c r="H68" i="22"/>
  <c r="D71" i="22"/>
  <c r="D74" i="22"/>
  <c r="H71" i="22"/>
  <c r="H74" i="22"/>
  <c r="D77" i="22"/>
  <c r="D80" i="22"/>
  <c r="H77" i="22"/>
  <c r="H83" i="22"/>
  <c r="D83" i="22"/>
  <c r="L6" i="21"/>
  <c r="L9" i="21"/>
  <c r="L12" i="21"/>
  <c r="L15" i="21"/>
  <c r="L18" i="21"/>
  <c r="L21" i="21"/>
  <c r="L24" i="21"/>
  <c r="L27" i="21"/>
  <c r="L30" i="21"/>
  <c r="L33" i="21"/>
  <c r="L36" i="21"/>
  <c r="L39" i="21"/>
  <c r="L42" i="21"/>
  <c r="L45" i="21"/>
  <c r="L48" i="21"/>
  <c r="L51" i="21"/>
  <c r="L54" i="21"/>
  <c r="L57" i="21"/>
  <c r="L60" i="21"/>
  <c r="L63" i="21"/>
  <c r="L66" i="21"/>
  <c r="L69" i="21"/>
  <c r="L72" i="21"/>
  <c r="L75" i="21"/>
  <c r="L78" i="21"/>
  <c r="L81" i="21"/>
  <c r="L84" i="21"/>
  <c r="L87" i="21"/>
  <c r="L90" i="21"/>
  <c r="L93" i="21"/>
  <c r="L96" i="21"/>
  <c r="L99" i="21"/>
  <c r="L102" i="21"/>
  <c r="L105" i="21"/>
  <c r="L108" i="21"/>
  <c r="L111" i="21"/>
  <c r="L114" i="21"/>
  <c r="L117" i="21"/>
  <c r="G125" i="21"/>
  <c r="F125" i="21"/>
  <c r="D6" i="21"/>
  <c r="D9" i="21"/>
  <c r="H6" i="21"/>
  <c r="H9" i="21"/>
  <c r="D12" i="21"/>
  <c r="D15" i="21"/>
  <c r="H12" i="21"/>
  <c r="H15" i="21"/>
  <c r="D18" i="21"/>
  <c r="D21" i="21"/>
  <c r="H18" i="21"/>
  <c r="H21" i="21"/>
  <c r="D24" i="21"/>
  <c r="D27" i="21"/>
  <c r="H24" i="21"/>
  <c r="H27" i="21"/>
  <c r="D30" i="21"/>
  <c r="D33" i="21"/>
  <c r="H30" i="21"/>
  <c r="H33" i="21"/>
  <c r="D36" i="21"/>
  <c r="D39" i="21"/>
  <c r="H36" i="21"/>
  <c r="H39" i="21"/>
  <c r="D42" i="21"/>
  <c r="D45" i="21"/>
  <c r="H42" i="21"/>
  <c r="H45" i="21"/>
  <c r="D48" i="21"/>
  <c r="D51" i="21"/>
  <c r="H48" i="21"/>
  <c r="H51" i="21"/>
  <c r="D54" i="21"/>
  <c r="D57" i="21"/>
  <c r="H54" i="21"/>
  <c r="H57" i="21"/>
  <c r="D60" i="21"/>
  <c r="D63" i="21"/>
  <c r="H60" i="21"/>
  <c r="H63" i="21"/>
  <c r="D66" i="21"/>
  <c r="D69" i="21"/>
  <c r="H66" i="21"/>
  <c r="H69" i="21"/>
  <c r="D72" i="21"/>
  <c r="D75" i="21"/>
  <c r="H72" i="21"/>
  <c r="H75" i="21"/>
  <c r="D78" i="21"/>
  <c r="D81" i="21"/>
  <c r="H78" i="21"/>
  <c r="H81" i="21"/>
  <c r="D90" i="21"/>
  <c r="D93" i="21"/>
  <c r="H90" i="21"/>
  <c r="H93" i="21"/>
  <c r="D96" i="21"/>
  <c r="D99" i="21"/>
  <c r="H96" i="21"/>
  <c r="H99" i="21"/>
  <c r="D102" i="21"/>
  <c r="D105" i="21"/>
  <c r="H102" i="21"/>
  <c r="H105" i="21"/>
  <c r="D108" i="21"/>
  <c r="D111" i="21"/>
  <c r="H108" i="21"/>
  <c r="H111" i="21"/>
  <c r="D114" i="21"/>
  <c r="D117" i="21"/>
  <c r="H114" i="21"/>
  <c r="H117" i="21"/>
  <c r="G121" i="21"/>
  <c r="F121" i="21"/>
  <c r="H84" i="21"/>
  <c r="D84" i="21"/>
  <c r="B20" i="15"/>
  <c r="B19" i="15"/>
  <c r="B18" i="15"/>
  <c r="D87" i="21"/>
  <c r="H87" i="21"/>
  <c r="B17" i="15"/>
  <c r="B16" i="15"/>
  <c r="B15" i="15"/>
  <c r="L239" i="19"/>
  <c r="L242" i="19"/>
  <c r="L5" i="19"/>
  <c r="L8" i="19"/>
  <c r="L11" i="19"/>
  <c r="L14" i="19"/>
  <c r="L17" i="19"/>
  <c r="L20" i="19"/>
  <c r="L23" i="19"/>
  <c r="L26" i="19"/>
  <c r="L29" i="19"/>
  <c r="L32" i="19"/>
  <c r="L41" i="19"/>
  <c r="L44" i="19"/>
  <c r="L47" i="19"/>
  <c r="L50" i="19"/>
  <c r="L53" i="19"/>
  <c r="L56" i="19"/>
  <c r="L71" i="19"/>
  <c r="L74" i="19"/>
  <c r="L77" i="19"/>
  <c r="L80" i="19"/>
  <c r="L131" i="19"/>
  <c r="L134" i="19"/>
  <c r="L137" i="19"/>
  <c r="L140" i="19"/>
  <c r="L143" i="19"/>
  <c r="L146" i="19"/>
  <c r="L155" i="19"/>
  <c r="L158" i="19"/>
  <c r="L161" i="19"/>
  <c r="L164" i="19"/>
  <c r="L173" i="19"/>
  <c r="L176" i="19"/>
  <c r="L185" i="19"/>
  <c r="L188" i="19"/>
  <c r="L197" i="19"/>
  <c r="L200" i="19"/>
  <c r="L215" i="19"/>
  <c r="L218" i="19"/>
  <c r="L221" i="19"/>
  <c r="L224" i="19"/>
  <c r="B14" i="15"/>
  <c r="D239" i="19"/>
  <c r="D242" i="19"/>
  <c r="H239" i="19"/>
  <c r="H242" i="19"/>
  <c r="D5" i="19"/>
  <c r="D8" i="19"/>
  <c r="D11" i="19"/>
  <c r="D14" i="19"/>
  <c r="H11" i="19"/>
  <c r="H14" i="19"/>
  <c r="D17" i="19"/>
  <c r="D20" i="19"/>
  <c r="H17" i="19"/>
  <c r="H20" i="19"/>
  <c r="D23" i="19"/>
  <c r="D26" i="19"/>
  <c r="H23" i="19"/>
  <c r="H26" i="19"/>
  <c r="D29" i="19"/>
  <c r="D32" i="19"/>
  <c r="H29" i="19"/>
  <c r="H32" i="19"/>
  <c r="D41" i="19"/>
  <c r="D44" i="19"/>
  <c r="H41" i="19"/>
  <c r="H44" i="19"/>
  <c r="D47" i="19"/>
  <c r="D50" i="19"/>
  <c r="H47" i="19"/>
  <c r="H50" i="19"/>
  <c r="D71" i="19"/>
  <c r="D74" i="19"/>
  <c r="H71" i="19"/>
  <c r="H74" i="19"/>
  <c r="D77" i="19"/>
  <c r="D80" i="19"/>
  <c r="H77" i="19"/>
  <c r="H80" i="19"/>
  <c r="D131" i="19"/>
  <c r="D134" i="19"/>
  <c r="H131" i="19"/>
  <c r="H134" i="19"/>
  <c r="D137" i="19"/>
  <c r="D140" i="19"/>
  <c r="H137" i="19"/>
  <c r="H140" i="19"/>
  <c r="D143" i="19"/>
  <c r="D146" i="19"/>
  <c r="H143" i="19"/>
  <c r="H146" i="19"/>
  <c r="D155" i="19"/>
  <c r="D158" i="19"/>
  <c r="H155" i="19"/>
  <c r="H158" i="19"/>
  <c r="D161" i="19"/>
  <c r="D164" i="19"/>
  <c r="H161" i="19"/>
  <c r="H164" i="19"/>
  <c r="D173" i="19"/>
  <c r="D176" i="19"/>
  <c r="H173" i="19"/>
  <c r="H176" i="19"/>
  <c r="D185" i="19"/>
  <c r="D188" i="19"/>
  <c r="H185" i="19"/>
  <c r="H188" i="19"/>
  <c r="D197" i="19"/>
  <c r="D200" i="19"/>
  <c r="H197" i="19"/>
  <c r="H200" i="19"/>
  <c r="D215" i="19"/>
  <c r="D218" i="19"/>
  <c r="H215" i="19"/>
  <c r="H218" i="19"/>
  <c r="D221" i="19"/>
  <c r="D224" i="19"/>
  <c r="H221" i="19"/>
  <c r="H224" i="19"/>
  <c r="B13" i="15"/>
  <c r="L258" i="18"/>
  <c r="L261" i="18"/>
  <c r="L6" i="18"/>
  <c r="L9" i="18"/>
  <c r="L12" i="18"/>
  <c r="L15" i="18"/>
  <c r="L18" i="18"/>
  <c r="L21" i="18"/>
  <c r="L24" i="18"/>
  <c r="L27" i="18"/>
  <c r="L30" i="18"/>
  <c r="L33" i="18"/>
  <c r="L36" i="18"/>
  <c r="L39" i="18"/>
  <c r="L42" i="18"/>
  <c r="L45" i="18"/>
  <c r="L48" i="18"/>
  <c r="L51" i="18"/>
  <c r="L54" i="18"/>
  <c r="L57" i="18"/>
  <c r="L60" i="18"/>
  <c r="L63" i="18"/>
  <c r="L66" i="18"/>
  <c r="L69" i="18"/>
  <c r="L72" i="18"/>
  <c r="L75" i="18"/>
  <c r="L78" i="18"/>
  <c r="L81" i="18"/>
  <c r="L84" i="18"/>
  <c r="L87" i="18"/>
  <c r="L90" i="18"/>
  <c r="L93" i="18"/>
  <c r="L96" i="18"/>
  <c r="L99" i="18"/>
  <c r="L102" i="18"/>
  <c r="L105" i="18"/>
  <c r="L108" i="18"/>
  <c r="L111" i="18"/>
  <c r="L114" i="18"/>
  <c r="L117" i="18"/>
  <c r="L120" i="18"/>
  <c r="L123" i="18"/>
  <c r="L126" i="18"/>
  <c r="L129" i="18"/>
  <c r="L132" i="18"/>
  <c r="L135" i="18"/>
  <c r="L138" i="18"/>
  <c r="L141" i="18"/>
  <c r="L144" i="18"/>
  <c r="L147" i="18"/>
  <c r="L150" i="18"/>
  <c r="L153" i="18"/>
  <c r="L156" i="18"/>
  <c r="L159" i="18"/>
  <c r="L162" i="18"/>
  <c r="L165" i="18"/>
  <c r="L168" i="18"/>
  <c r="L171" i="18"/>
  <c r="L174" i="18"/>
  <c r="L177" i="18"/>
  <c r="L180" i="18"/>
  <c r="L183" i="18"/>
  <c r="L186" i="18"/>
  <c r="L189" i="18"/>
  <c r="L192" i="18"/>
  <c r="L195" i="18"/>
  <c r="L198" i="18"/>
  <c r="L201" i="18"/>
  <c r="L204" i="18"/>
  <c r="L207" i="18"/>
  <c r="L210" i="18"/>
  <c r="L213" i="18"/>
  <c r="L216" i="18"/>
  <c r="L219" i="18"/>
  <c r="L222" i="18"/>
  <c r="L225" i="18"/>
  <c r="L228" i="18"/>
  <c r="L231" i="18"/>
  <c r="L234" i="18"/>
  <c r="L237" i="18"/>
  <c r="L240" i="18"/>
  <c r="L243" i="18"/>
  <c r="L246" i="18"/>
  <c r="L249" i="18"/>
  <c r="L252" i="18"/>
  <c r="L255" i="18"/>
  <c r="D264" i="18"/>
  <c r="D267" i="18"/>
  <c r="G275" i="18"/>
  <c r="B12" i="15"/>
  <c r="D258" i="18"/>
  <c r="D261" i="18"/>
  <c r="H258" i="18"/>
  <c r="H261" i="18"/>
  <c r="D204" i="18"/>
  <c r="D207" i="18"/>
  <c r="D6" i="18"/>
  <c r="D9" i="18"/>
  <c r="H6" i="18"/>
  <c r="H9" i="18"/>
  <c r="D12" i="18"/>
  <c r="D15" i="18"/>
  <c r="H12" i="18"/>
  <c r="H15" i="18"/>
  <c r="D18" i="18"/>
  <c r="D21" i="18"/>
  <c r="H18" i="18"/>
  <c r="H21" i="18"/>
  <c r="D24" i="18"/>
  <c r="D27" i="18"/>
  <c r="H24" i="18"/>
  <c r="H27" i="18"/>
  <c r="D30" i="18"/>
  <c r="D33" i="18"/>
  <c r="H30" i="18"/>
  <c r="H33" i="18"/>
  <c r="D36" i="18"/>
  <c r="D39" i="18"/>
  <c r="H36" i="18"/>
  <c r="H39" i="18"/>
  <c r="D42" i="18"/>
  <c r="D45" i="18"/>
  <c r="H42" i="18"/>
  <c r="H45" i="18"/>
  <c r="D48" i="18"/>
  <c r="D51" i="18"/>
  <c r="H48" i="18"/>
  <c r="H51" i="18"/>
  <c r="D54" i="18"/>
  <c r="D57" i="18"/>
  <c r="H54" i="18"/>
  <c r="H57" i="18"/>
  <c r="D60" i="18"/>
  <c r="D63" i="18"/>
  <c r="H60" i="18"/>
  <c r="H63" i="18"/>
  <c r="D66" i="18"/>
  <c r="D69" i="18"/>
  <c r="H66" i="18"/>
  <c r="H69" i="18"/>
  <c r="D72" i="18"/>
  <c r="D75" i="18"/>
  <c r="H72" i="18"/>
  <c r="H75" i="18"/>
  <c r="D78" i="18"/>
  <c r="D81" i="18"/>
  <c r="H78" i="18"/>
  <c r="H81" i="18"/>
  <c r="D84" i="18"/>
  <c r="D87" i="18"/>
  <c r="H84" i="18"/>
  <c r="H87" i="18"/>
  <c r="D90" i="18"/>
  <c r="D93" i="18"/>
  <c r="H90" i="18"/>
  <c r="H93" i="18"/>
  <c r="D96" i="18"/>
  <c r="D99" i="18"/>
  <c r="H96" i="18"/>
  <c r="H99" i="18"/>
  <c r="D102" i="18"/>
  <c r="D105" i="18"/>
  <c r="H102" i="18"/>
  <c r="H105" i="18"/>
  <c r="D108" i="18"/>
  <c r="D111" i="18"/>
  <c r="H108" i="18"/>
  <c r="H111" i="18"/>
  <c r="D114" i="18"/>
  <c r="D117" i="18"/>
  <c r="H114" i="18"/>
  <c r="H117" i="18"/>
  <c r="D120" i="18"/>
  <c r="D123" i="18"/>
  <c r="H120" i="18"/>
  <c r="H123" i="18"/>
  <c r="D126" i="18"/>
  <c r="D129" i="18"/>
  <c r="H126" i="18"/>
  <c r="H129" i="18"/>
  <c r="D132" i="18"/>
  <c r="D135" i="18"/>
  <c r="H132" i="18"/>
  <c r="H135" i="18"/>
  <c r="D138" i="18"/>
  <c r="D141" i="18"/>
  <c r="H138" i="18"/>
  <c r="H141" i="18"/>
  <c r="D144" i="18"/>
  <c r="D147" i="18"/>
  <c r="H144" i="18"/>
  <c r="H147" i="18"/>
  <c r="D150" i="18"/>
  <c r="D153" i="18"/>
  <c r="H150" i="18"/>
  <c r="H153" i="18"/>
  <c r="D156" i="18"/>
  <c r="D159" i="18"/>
  <c r="H156" i="18"/>
  <c r="H159" i="18"/>
  <c r="D162" i="18"/>
  <c r="D165" i="18"/>
  <c r="H162" i="18"/>
  <c r="H165" i="18"/>
  <c r="D168" i="18"/>
  <c r="D171" i="18"/>
  <c r="H168" i="18"/>
  <c r="H171" i="18"/>
  <c r="D174" i="18"/>
  <c r="D177" i="18"/>
  <c r="H174" i="18"/>
  <c r="H177" i="18"/>
  <c r="D180" i="18"/>
  <c r="D183" i="18"/>
  <c r="H180" i="18"/>
  <c r="H183" i="18"/>
  <c r="D186" i="18"/>
  <c r="D189" i="18"/>
  <c r="H186" i="18"/>
  <c r="H189" i="18"/>
  <c r="D192" i="18"/>
  <c r="D195" i="18"/>
  <c r="H192" i="18"/>
  <c r="H195" i="18"/>
  <c r="D198" i="18"/>
  <c r="D201" i="18"/>
  <c r="H198" i="18"/>
  <c r="H201" i="18"/>
  <c r="D210" i="18"/>
  <c r="D213" i="18"/>
  <c r="H210" i="18"/>
  <c r="H213" i="18"/>
  <c r="D216" i="18"/>
  <c r="D219" i="18"/>
  <c r="H216" i="18"/>
  <c r="H219" i="18"/>
  <c r="D222" i="18"/>
  <c r="D225" i="18"/>
  <c r="H222" i="18"/>
  <c r="H225" i="18"/>
  <c r="D228" i="18"/>
  <c r="D231" i="18"/>
  <c r="H228" i="18"/>
  <c r="H231" i="18"/>
  <c r="D234" i="18"/>
  <c r="D237" i="18"/>
  <c r="H234" i="18"/>
  <c r="H237" i="18"/>
  <c r="D240" i="18"/>
  <c r="D243" i="18"/>
  <c r="H240" i="18"/>
  <c r="H243" i="18"/>
  <c r="D252" i="18"/>
  <c r="D255" i="18"/>
  <c r="H252" i="18"/>
  <c r="H255" i="18"/>
  <c r="H204" i="18"/>
  <c r="H207" i="18"/>
  <c r="G271" i="18"/>
  <c r="B11" i="15"/>
  <c r="B10" i="15"/>
  <c r="B9" i="15"/>
  <c r="B8" i="15"/>
  <c r="B7" i="15"/>
  <c r="F275" i="18"/>
  <c r="F271" i="18"/>
  <c r="H246" i="18"/>
  <c r="D246" i="18"/>
  <c r="H249" i="18"/>
  <c r="D249" i="18"/>
  <c r="H53" i="19"/>
  <c r="D53" i="19"/>
  <c r="H56" i="19"/>
  <c r="D56" i="19"/>
  <c r="B63" i="17"/>
  <c r="B111" i="17"/>
  <c r="B105" i="17"/>
  <c r="B165" i="3"/>
  <c r="B159" i="3"/>
  <c r="B153" i="3"/>
  <c r="B147" i="3"/>
  <c r="B111" i="3"/>
  <c r="B39" i="3"/>
  <c r="B117" i="3"/>
  <c r="A27" i="3"/>
  <c r="B141" i="17"/>
  <c r="B129" i="3"/>
  <c r="B105" i="3"/>
  <c r="B93" i="3"/>
  <c r="B81" i="3"/>
  <c r="B75" i="3"/>
  <c r="B69" i="3"/>
  <c r="B63" i="3"/>
  <c r="B57" i="3"/>
  <c r="B51" i="3"/>
  <c r="B45" i="3"/>
  <c r="B25" i="15"/>
</calcChain>
</file>

<file path=xl/sharedStrings.xml><?xml version="1.0" encoding="utf-8"?>
<sst xmlns="http://schemas.openxmlformats.org/spreadsheetml/2006/main" count="8760" uniqueCount="2212">
  <si>
    <t>Номер модели:</t>
  </si>
  <si>
    <t>Цена (юань) шт.</t>
  </si>
  <si>
    <t>Наименование</t>
  </si>
  <si>
    <t>Описание:</t>
  </si>
  <si>
    <t>ИТОГО сумма в USD</t>
  </si>
  <si>
    <t xml:space="preserve">КОЛ -ВО ЗАКАЗА в штуках вводится сюда </t>
  </si>
  <si>
    <t>КОЛ -ВО ЗАКАЗА  в штуках вводится сюда</t>
  </si>
  <si>
    <t>штук</t>
  </si>
  <si>
    <t>стоимость USD</t>
  </si>
  <si>
    <t>3D-IP4-L</t>
  </si>
  <si>
    <t>пластик, глянец, белый, размер 119*62*11mm, вес 16 гр</t>
  </si>
  <si>
    <t>3D-IP4-M</t>
  </si>
  <si>
    <t>пластик, матовый, размер 119*62*11mm, вес 16 гр</t>
  </si>
  <si>
    <t>3D-IPAD-L</t>
  </si>
  <si>
    <t>пластик, глянец, белый, размер 247*192*11mm,вес 120 гр</t>
  </si>
  <si>
    <t>3D-IPAD-M</t>
  </si>
  <si>
    <t>пластик, глянец, матовый, размер 247*192*11mm,вес 120 гр</t>
  </si>
  <si>
    <t>пластик, глянец, белый, размер 128*63*9mm, вес 18 гр</t>
  </si>
  <si>
    <t>пластик, матовый, белый, размер 128*63*9mm, вес 18 гр</t>
  </si>
  <si>
    <t>3D-IPMINI-L</t>
  </si>
  <si>
    <t>пластик, глянец, белый 201*137*9mm, 58 гр</t>
  </si>
  <si>
    <t>3D-IPMINI-M</t>
  </si>
  <si>
    <t>пластик, матовый,белый 201*137*9mm, 58 гр</t>
  </si>
  <si>
    <t>3D- PIP4-L</t>
  </si>
  <si>
    <t>силиконовый цветной чехол+белый пластик глянец, область переноса изображения 124*67*14mm,вес  48 гр</t>
  </si>
  <si>
    <t>3D- PIP4-M</t>
  </si>
  <si>
    <t>силиконовый цветной чехол+белый пластик матовый, область переноса изображения 124*67*14mm,вес  48 гр</t>
  </si>
  <si>
    <t>3D-S3-L</t>
  </si>
  <si>
    <t>3D-S3-M</t>
  </si>
  <si>
    <t>пластик, глянец, белый, размер 136*75*10mm, вес 19 гр</t>
  </si>
  <si>
    <t>пластик, матовый, белый, размер 136*75*10mm, вес 19 гр</t>
  </si>
  <si>
    <t>3D-S4-L</t>
  </si>
  <si>
    <t>3D-S4-M</t>
  </si>
  <si>
    <t>пластик, глянец, белый, размер 135*74*10mm, вес 21 гр</t>
  </si>
  <si>
    <t>пластик, матовый, белый, размер 135*74*10mm, вес 21 гр</t>
  </si>
  <si>
    <t>3D-S4MINI-L</t>
  </si>
  <si>
    <t>пластик, глянец, белый, размер 125*65*10mm, вес 19 гр</t>
  </si>
  <si>
    <t>3D-S4MINI-M</t>
  </si>
  <si>
    <t>пластик, матовый, белый, размер 125*65*10mm, вес 19 гр</t>
  </si>
  <si>
    <t>3D-N7100-L</t>
  </si>
  <si>
    <t>пластик, глянец,белый ,размер 153*85*11mm,вес 28 гр</t>
  </si>
  <si>
    <t>3D-PS3-L</t>
  </si>
  <si>
    <t>силиконовый цветной чехол+белый пластик глянец, область переноса изображения 140*77*14mm,вес  60 гр</t>
  </si>
  <si>
    <t>3D-PS3-M</t>
  </si>
  <si>
    <t>силиконовый цветной чехол+белый пластик матовый, область переноса изображения 140*77*14mm,вес  60 гр</t>
  </si>
  <si>
    <t>Сегодня Ваш заказ и предварительный счет на  3D чехлы составляет</t>
  </si>
  <si>
    <t>пластик, белый,глянец,размер 141*75*11mm,вес 26 гр</t>
  </si>
  <si>
    <t>3D-HTC-ONE-M</t>
  </si>
  <si>
    <t>пластик, белый,глянец,размер 141*71*9mm,вес 20 гр</t>
  </si>
  <si>
    <t>пластик, белый,матовый,размер 141*71*9mm,вес 20 гр</t>
  </si>
  <si>
    <t>3D-BKZ10-L</t>
  </si>
  <si>
    <t>пластик, белый,глянец,размер 133*70*11mm,вес 22 гр</t>
  </si>
  <si>
    <t>пластик, белый,матовый,размер 133*70*11mm,вес 22 гр</t>
  </si>
  <si>
    <t>3D- PIP5-M</t>
  </si>
  <si>
    <t>силиконовый цветной чехол+белый пластик глянец, область переноса изображения 132*67*14mm,вес  50 гр</t>
  </si>
  <si>
    <t>силиконовый цветной чехол+белый пластик матовый, область переноса изображения 132*67*14mm,вес  50 гр</t>
  </si>
  <si>
    <t>2in1 -MJ-PIP4</t>
  </si>
  <si>
    <t>2in1 -MJ-PIP5</t>
  </si>
  <si>
    <t>2in1 -MJ-S3</t>
  </si>
  <si>
    <t>2in1-MJ-S4</t>
  </si>
  <si>
    <t>2in1-MJ-7100</t>
  </si>
  <si>
    <t>2 in1 -MJ-N9006</t>
  </si>
  <si>
    <t>3D-IP5C-L</t>
  </si>
  <si>
    <t>3D-IP5C-M</t>
  </si>
  <si>
    <t>пластик, матовый, белый, размер 128*63*9 mm</t>
  </si>
  <si>
    <t>пластик, глянец, белый, размер 128*63*9mm</t>
  </si>
  <si>
    <t>3D-N9006-L</t>
  </si>
  <si>
    <t>3D-N9006-M</t>
  </si>
  <si>
    <t>пластик, глянец, белый, размер 153*82*11mm</t>
  </si>
  <si>
    <t>пластик, матовый, белый, размер 153*82*11mm</t>
  </si>
  <si>
    <t>Apple</t>
  </si>
  <si>
    <t>Samsung</t>
  </si>
  <si>
    <t>Sony</t>
  </si>
  <si>
    <t>HTC</t>
  </si>
  <si>
    <t>Blackberry</t>
  </si>
  <si>
    <t>пластик, белый,глянец,размер 137*71*9mm</t>
  </si>
  <si>
    <t>3D-HTC-ONEX-L</t>
  </si>
  <si>
    <t>MJ-IPAD</t>
  </si>
  <si>
    <t>MJ-IP5C</t>
  </si>
  <si>
    <t>MJ-IPMINI</t>
  </si>
  <si>
    <t>MJ-S4MINI</t>
  </si>
  <si>
    <t>MJ-PS3</t>
  </si>
  <si>
    <t>MJ-PS4</t>
  </si>
  <si>
    <t>3D- TPIP4-L</t>
  </si>
  <si>
    <t>3D- TPIP4-M</t>
  </si>
  <si>
    <t>силиконовый цветной чехол+белый пластик глянец, область переноса изображения 124*67*14mm</t>
  </si>
  <si>
    <t>силиконовый цветной чехол+белый пластик матовый, область переноса изображения 124*67*14mm</t>
  </si>
  <si>
    <t>3D- TPIP5-L</t>
  </si>
  <si>
    <t>3D- TPIP5-M</t>
  </si>
  <si>
    <t>3D-PS4-L</t>
  </si>
  <si>
    <t>силиконовый цветной чехол+белый пластик матовый, область переноса изображения 148*75*12mm</t>
  </si>
  <si>
    <t>MJ-TPIP4</t>
  </si>
  <si>
    <t>MJ-TPIP5</t>
  </si>
  <si>
    <t>MJ-HTC-ONE/X</t>
  </si>
  <si>
    <t>MJ-HTC-ONE</t>
  </si>
  <si>
    <t>MJ-BKZ10</t>
  </si>
  <si>
    <t>MJ-SN36</t>
  </si>
  <si>
    <t>DX-100</t>
  </si>
  <si>
    <t>3D-HTC-ONEX-M</t>
  </si>
  <si>
    <t>пластик, белый,матовый,размер 137*71*9mm</t>
  </si>
  <si>
    <t>пластик, матовый,белый ,размер 153*85*11mm,вес 28 гр</t>
  </si>
  <si>
    <t>3D-N7100-M</t>
  </si>
  <si>
    <t>3D-BKZ10-M</t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</si>
  <si>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3D-IP4-L  и  3D-IP4-M,   3D-IP4-HL  и 3D -IP4-HM</t>
    </r>
    <r>
      <rPr>
        <sz val="8"/>
        <rFont val="Calibri"/>
        <family val="2"/>
        <charset val="204"/>
        <scheme val="minor"/>
      </rPr>
      <t xml:space="preserve"> с помощью сублимационной бумаги и пленки</t>
    </r>
  </si>
  <si>
    <t>подходит для использования с сублимационной бумагой с чехлами  3D-IP5C-L   3D-IP5C-M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</si>
  <si>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 xml:space="preserve"> 3D-S4MINI-L и 3D-S4MINI-M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</si>
  <si>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3D-PS3-</t>
    </r>
    <r>
      <rPr>
        <sz val="8"/>
        <rFont val="Calibri"/>
        <family val="2"/>
        <charset val="204"/>
        <scheme val="minor"/>
      </rPr>
      <t xml:space="preserve">L и </t>
    </r>
    <r>
      <rPr>
        <b/>
        <sz val="8"/>
        <rFont val="Calibri"/>
        <family val="2"/>
        <charset val="204"/>
        <scheme val="minor"/>
      </rPr>
      <t>3D-PS3-M</t>
    </r>
  </si>
  <si>
    <t>силиконовый цветной чехол+белый пластик глянцевый, область переноса изображения 148*75*12mm</t>
  </si>
  <si>
    <t>3D-PS4-М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</si>
  <si>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3D-PS4-L</t>
    </r>
    <r>
      <rPr>
        <sz val="8"/>
        <rFont val="Calibri"/>
        <family val="2"/>
        <charset val="204"/>
        <scheme val="minor"/>
      </rPr>
      <t xml:space="preserve"> и </t>
    </r>
    <r>
      <rPr>
        <b/>
        <sz val="8"/>
        <rFont val="Calibri"/>
        <family val="2"/>
        <charset val="204"/>
        <scheme val="minor"/>
      </rPr>
      <t>3D-PS4-М</t>
    </r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</si>
  <si>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3D-HTC-ONEX-L и 3D-HTC-ONEX-M</t>
    </r>
  </si>
  <si>
    <t xml:space="preserve">КОЛ -ВО ЗАКАЗА в штуках                                    вводится сюда </t>
  </si>
  <si>
    <t>КОЛ -ВО ЗАКАЗА  в штуках                                  вводится сюда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</si>
  <si>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3D-BKZ10-L и 3D-BKZ10-M</t>
    </r>
  </si>
  <si>
    <t xml:space="preserve">КОЛ -ВО ЗАКАЗА в штуках                                   вводится сюда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</si>
  <si>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3D-SN36-L  и 3D-SN36-М</t>
    </r>
  </si>
  <si>
    <r>
      <t>подходит для использования с сублимационной бумагой и пленкой  для чехлов</t>
    </r>
    <r>
      <rPr>
        <b/>
        <sz val="8"/>
        <rFont val="Calibri"/>
        <family val="2"/>
        <charset val="204"/>
        <scheme val="minor"/>
      </rPr>
      <t xml:space="preserve">  3D-S3-L и  3D-S3-M</t>
    </r>
  </si>
  <si>
    <r>
      <t xml:space="preserve">подходит для использования с сублимационной бумагой и пленкой  для чехлов </t>
    </r>
    <r>
      <rPr>
        <b/>
        <sz val="8"/>
        <rFont val="Calibri"/>
        <family val="2"/>
        <charset val="204"/>
        <scheme val="minor"/>
      </rPr>
      <t xml:space="preserve"> 3D-S4-L и 3D-S4-M </t>
    </r>
  </si>
  <si>
    <r>
      <t xml:space="preserve">подходит для использования с сублимационной бумагой и пленкой  для чехлов </t>
    </r>
    <r>
      <rPr>
        <b/>
        <sz val="8"/>
        <rFont val="Calibri"/>
        <family val="2"/>
        <charset val="204"/>
        <scheme val="minor"/>
      </rPr>
      <t>3D- PIP5-L и 3D- PIP5-M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</si>
  <si>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TPIP5-L и 3D- TPIP5-M</t>
    </r>
  </si>
  <si>
    <t>КОЛ -ВО ЗАКАЗА  в штуках                                   вводится сюда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</si>
  <si>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TPIP4-L и 3D- TPIP4-M</t>
    </r>
  </si>
  <si>
    <r>
      <t xml:space="preserve">подходит для использования с сублимационной бумагой  для чехлов </t>
    </r>
    <r>
      <rPr>
        <b/>
        <sz val="8"/>
        <rFont val="Calibri"/>
        <family val="2"/>
        <charset val="204"/>
        <scheme val="minor"/>
      </rPr>
      <t>3D-IPMINI-L и 3D-IPMINI-M</t>
    </r>
  </si>
  <si>
    <r>
      <t>подходит для использования с сублимационной бумагой и пленкой для чехлов</t>
    </r>
    <r>
      <rPr>
        <b/>
        <sz val="8"/>
        <rFont val="Calibri"/>
        <family val="2"/>
        <charset val="204"/>
        <scheme val="minor"/>
      </rPr>
      <t xml:space="preserve">  3D-N9006-L и 3D-N9006-M</t>
    </r>
  </si>
  <si>
    <r>
      <t>подходит для использования с сублимационной бумагой и пленкой для чехлов</t>
    </r>
    <r>
      <rPr>
        <b/>
        <sz val="8"/>
        <rFont val="Calibri"/>
        <family val="2"/>
        <charset val="204"/>
        <scheme val="minor"/>
      </rPr>
      <t xml:space="preserve"> 3D-N7100-L и 3D-N7100-M</t>
    </r>
  </si>
  <si>
    <t>Сегодня Ваш заказ и предварительный счет на  3D    макеты составляет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</si>
  <si>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3D-IPAD-L  и 3D-IPAD-M</t>
    </r>
  </si>
  <si>
    <r>
      <t xml:space="preserve">подходит для использования с сублимационной бумагой и пленкой  для чехлов </t>
    </r>
    <r>
      <rPr>
        <b/>
        <sz val="8"/>
        <rFont val="Calibri"/>
        <family val="2"/>
        <charset val="204"/>
        <scheme val="minor"/>
      </rPr>
      <t>3D- PIP4-L  и 3D- PIP4-M</t>
    </r>
  </si>
  <si>
    <t>Сумма (USD)</t>
  </si>
  <si>
    <t>Счет  № _____ от  _____</t>
  </si>
  <si>
    <r>
      <rPr>
        <b/>
        <sz val="11"/>
        <color rgb="FFFF0000"/>
        <rFont val="Calibri"/>
        <family val="2"/>
        <charset val="204"/>
        <scheme val="minor"/>
      </rPr>
      <t>Контрагент</t>
    </r>
    <r>
      <rPr>
        <b/>
        <sz val="11"/>
        <color theme="1"/>
        <rFont val="Calibri"/>
        <family val="2"/>
        <charset val="204"/>
        <scheme val="minor"/>
      </rPr>
      <t xml:space="preserve"> ( внесите ФИО/фирму , телефон и адрес в ячейку справа</t>
    </r>
  </si>
  <si>
    <t>ИТОГО в USD</t>
  </si>
  <si>
    <t xml:space="preserve"> и  информацию по  доставке , оплате  и прочим  моментам не предоставляем . </t>
  </si>
  <si>
    <t>Обращаем   Ваше внимание,что заявки  без указания координат   мы не принимаем,</t>
  </si>
  <si>
    <r>
      <t xml:space="preserve">После этого вы можете отправить Вашу заявку нам  на e-mail : </t>
    </r>
    <r>
      <rPr>
        <b/>
        <sz val="12"/>
        <rFont val="Calibri"/>
        <family val="2"/>
        <charset val="204"/>
      </rPr>
      <t>cn.elco1@gmail.com</t>
    </r>
  </si>
  <si>
    <r>
      <t xml:space="preserve">Внесите  в  графу  справа  от нее  свои координаты: </t>
    </r>
    <r>
      <rPr>
        <b/>
        <sz val="12"/>
        <rFont val="Calibri"/>
        <family val="2"/>
        <charset val="204"/>
      </rPr>
      <t>Название фирмы (ИП/ФИО) ,адрес , телефон.</t>
    </r>
  </si>
  <si>
    <t>На страничке "Общий счет"   есть графа "Контрагент".</t>
  </si>
  <si>
    <t>и просчитывает сумму  к оплате  в ДОЛЛАРАХ США  на сегодняшний день .</t>
  </si>
  <si>
    <r>
      <t xml:space="preserve">Страничка:   </t>
    </r>
    <r>
      <rPr>
        <b/>
        <sz val="12"/>
        <color indexed="10"/>
        <rFont val="Calibri"/>
        <family val="2"/>
        <charset val="204"/>
      </rPr>
      <t>Общий  счет</t>
    </r>
    <r>
      <rPr>
        <sz val="12"/>
        <rFont val="Calibri"/>
        <family val="2"/>
        <charset val="204"/>
      </rPr>
      <t xml:space="preserve">   объединяет  Ваш  заказ </t>
    </r>
  </si>
  <si>
    <r>
      <t xml:space="preserve">Заносите   количество  только в подсвеченные  ячейки . </t>
    </r>
    <r>
      <rPr>
        <sz val="12"/>
        <rFont val="Calibri"/>
        <family val="2"/>
        <charset val="204"/>
      </rPr>
      <t>Остальные ячейки защищены от изменений</t>
    </r>
  </si>
  <si>
    <t>по типам ,чтобы вам было удобно выбирать.</t>
  </si>
  <si>
    <t xml:space="preserve"> будут высчитываться автоматически .</t>
  </si>
  <si>
    <t>( согласно условиям минимального заказа ) ,а  общее количество  и сумма</t>
  </si>
  <si>
    <t>в которую Вы можете  только заносить количество интересующиего вас товара</t>
  </si>
  <si>
    <t xml:space="preserve">Чтобы Вам было удобно работать с нами , мы  оформили прайс   лист в виде  формы  заказа, </t>
  </si>
  <si>
    <t>Уважаемые клиенты!</t>
  </si>
  <si>
    <t>Как работать с прайс -листом  (формой заказа).</t>
  </si>
  <si>
    <t>3D-S5-M</t>
  </si>
  <si>
    <t>3D-S5-L</t>
  </si>
  <si>
    <t>MJ-S5</t>
  </si>
  <si>
    <t>пластик, глянец, белый, размер 145*75*10mm, вес 22 гр</t>
  </si>
  <si>
    <t>пластик, матовый, белый, размер 145*75*10mm, вес 22 гр</t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</si>
  <si>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3D-IP6-L  и  3D-IP6-M</t>
    </r>
  </si>
  <si>
    <t>3D-IP6-L</t>
  </si>
  <si>
    <t>3D-IP6-M</t>
  </si>
  <si>
    <t>пластик, глянец, белый, размер 138*67*6,9 mm, вес 17 гр</t>
  </si>
  <si>
    <t>пластик, матовый, размер 138*67*6,9 mm, вес 17 гр</t>
  </si>
  <si>
    <t>Минимальный заказ чехлов от 50 штук 1 модели! Общее количество  чехлов должно составлять не менее 300 штук</t>
  </si>
  <si>
    <t>MJ-IP6 Plus</t>
  </si>
  <si>
    <t>3D-IP6 Plus-L</t>
  </si>
  <si>
    <t>3D-IP6 Plus-M</t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</si>
  <si>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3D-IP6 Plus-L   и  3D-IP6 Plus -M</t>
    </r>
  </si>
  <si>
    <t>пластик, глянец, белый</t>
  </si>
  <si>
    <t>пластик, матовый, белый</t>
  </si>
  <si>
    <t>MJ-BF-Note4</t>
  </si>
  <si>
    <t>3D-BF-Note4-M</t>
  </si>
  <si>
    <t>3D-BF-HTC-M8-L</t>
  </si>
  <si>
    <t>3D-BF-HTC--M8-M</t>
  </si>
  <si>
    <t>MJ-BF-HTC-M8</t>
  </si>
  <si>
    <t>3D-BF-Note4-L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</si>
  <si>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3D-BF-HTC-M8-L и 3D-BF-HTC-M8-M</t>
    </r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</si>
  <si>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>3D-BF-Note4-L и 3D-BF-Note4-M</t>
    </r>
  </si>
  <si>
    <t>Минимальный заказ чехлов от 20  штук 1 модели! Общее количество  чехлов должно составлять не менее 300 штук</t>
  </si>
  <si>
    <t>Минимальный заказ чехлов от 20 штук 1 модели! Общее количество  чехлов должно составлять не менее 300 штук</t>
  </si>
  <si>
    <t xml:space="preserve">пластик, глянец,белый ,размер </t>
  </si>
  <si>
    <t xml:space="preserve">пластик, матовый,белый ,размер </t>
  </si>
  <si>
    <t>3D-BF-Grand-L</t>
  </si>
  <si>
    <t>3D-BF-Grand-M</t>
  </si>
  <si>
    <r>
      <t>подходит для использования с сублимационной бумагой  для чехлов</t>
    </r>
    <r>
      <rPr>
        <b/>
        <sz val="8"/>
        <rFont val="Calibri"/>
        <family val="2"/>
        <charset val="204"/>
        <scheme val="minor"/>
      </rPr>
      <t xml:space="preserve"> 3D-BF-Grand-L и 3D-BF-Grand-M</t>
    </r>
  </si>
  <si>
    <t>MJ-BF-Grand</t>
  </si>
  <si>
    <t>3D-BF-Grand2-L</t>
  </si>
  <si>
    <t>3D-BF-Grand2-M</t>
  </si>
  <si>
    <t>MJ-BF-Grand2</t>
  </si>
  <si>
    <t>MJ-BF-S3 Mini</t>
  </si>
  <si>
    <t>3D-BF-S3 Mini-M</t>
  </si>
  <si>
    <t>3D-BF-S3Mini-L</t>
  </si>
  <si>
    <t>пластик, глянец, белый, размер 1241*65*10 мм , вес 19 гр</t>
  </si>
  <si>
    <t>пластик, матовый, белый, размер 1241*65*10 мм , вес 19 гр</t>
  </si>
  <si>
    <r>
      <t>подходит для использования с сублимационной бумагой для  чехлов</t>
    </r>
    <r>
      <rPr>
        <b/>
        <sz val="8"/>
        <rFont val="Calibri"/>
        <family val="2"/>
        <charset val="204"/>
        <scheme val="minor"/>
      </rPr>
      <t xml:space="preserve">  3D-BF-S3 Mini-L и  3D-BF-S3Mini-M</t>
    </r>
  </si>
  <si>
    <t>3D-BF-Ace3-L</t>
  </si>
  <si>
    <t>3D-BF-Ace3-М</t>
  </si>
  <si>
    <t>MJ-BF-ACE3</t>
  </si>
  <si>
    <r>
      <t xml:space="preserve">подходит для использования с сублимационной бумагой  для чехлов </t>
    </r>
    <r>
      <rPr>
        <b/>
        <sz val="8"/>
        <rFont val="Calibri"/>
        <family val="2"/>
        <charset val="204"/>
        <scheme val="minor"/>
      </rPr>
      <t>Galaxy ACE 3 и 3D-BF-Ace3-М</t>
    </r>
  </si>
  <si>
    <t>3D-S5mini-L</t>
  </si>
  <si>
    <t>3D-S5mini-M</t>
  </si>
  <si>
    <r>
      <t xml:space="preserve">подходит для использования с сублимационной бумагой </t>
    </r>
    <r>
      <rPr>
        <b/>
        <sz val="8"/>
        <rFont val="Calibri"/>
        <family val="2"/>
        <charset val="204"/>
        <scheme val="minor"/>
      </rPr>
      <t xml:space="preserve">  3D-S5-L и  3D-S5-M</t>
    </r>
  </si>
  <si>
    <t xml:space="preserve">пластик, глянец, белый, размер 133*68*10 мм, вес 20 гр </t>
  </si>
  <si>
    <t xml:space="preserve">пластик, матовый , белый, размер 133*68*10 мм, вес 20 гр </t>
  </si>
  <si>
    <t>MJ-S5mini</t>
  </si>
  <si>
    <r>
      <t xml:space="preserve">подходит для использования с сублимационной бумагой </t>
    </r>
    <r>
      <rPr>
        <b/>
        <sz val="8"/>
        <rFont val="Calibri"/>
        <family val="2"/>
        <charset val="204"/>
        <scheme val="minor"/>
      </rPr>
      <t xml:space="preserve">  3D-S5mini-L и  3D-S5 mini-M</t>
    </r>
  </si>
  <si>
    <t>3D-BF-S3-L (Lum)</t>
  </si>
  <si>
    <t>3D-BF-S3-M (Lum)</t>
  </si>
  <si>
    <r>
      <t>пластик, глянец, белый,</t>
    </r>
    <r>
      <rPr>
        <b/>
        <sz val="8"/>
        <rFont val="Calibri"/>
        <family val="2"/>
        <charset val="204"/>
        <scheme val="minor"/>
      </rPr>
      <t xml:space="preserve"> светится в темноте ,</t>
    </r>
    <r>
      <rPr>
        <sz val="8"/>
        <rFont val="Calibri"/>
        <family val="2"/>
        <charset val="204"/>
        <scheme val="minor"/>
      </rPr>
      <t xml:space="preserve"> размер 136*75*10mm, вес 19 гр</t>
    </r>
  </si>
  <si>
    <r>
      <t xml:space="preserve">пластик, матовый, белый, </t>
    </r>
    <r>
      <rPr>
        <b/>
        <sz val="8"/>
        <rFont val="Calibri"/>
        <family val="2"/>
        <charset val="204"/>
        <scheme val="minor"/>
      </rPr>
      <t xml:space="preserve"> светится в темноте </t>
    </r>
    <r>
      <rPr>
        <sz val="8"/>
        <rFont val="Calibri"/>
        <family val="2"/>
        <charset val="204"/>
        <scheme val="minor"/>
      </rPr>
      <t>,размер 136*75*10mm, вес 19 гр</t>
    </r>
  </si>
  <si>
    <r>
      <t>пластик, глянец, белый,</t>
    </r>
    <r>
      <rPr>
        <b/>
        <sz val="8"/>
        <rFont val="Calibri"/>
        <family val="2"/>
        <charset val="204"/>
        <scheme val="minor"/>
      </rPr>
      <t>светится в темноте,</t>
    </r>
    <r>
      <rPr>
        <sz val="8"/>
        <rFont val="Calibri"/>
        <family val="2"/>
        <charset val="204"/>
        <scheme val="minor"/>
      </rPr>
      <t xml:space="preserve"> размер 128*63*9mm, вес 18 гр</t>
    </r>
  </si>
  <si>
    <r>
      <t>пластик, глянец, белый</t>
    </r>
    <r>
      <rPr>
        <b/>
        <sz val="8"/>
        <rFont val="Calibri"/>
        <family val="2"/>
        <charset val="204"/>
        <scheme val="minor"/>
      </rPr>
      <t xml:space="preserve">,светится в темноте, </t>
    </r>
    <r>
      <rPr>
        <sz val="8"/>
        <rFont val="Calibri"/>
        <family val="2"/>
        <charset val="204"/>
        <scheme val="minor"/>
      </rPr>
      <t>размер 128*63*9mm, вес 18 гр</t>
    </r>
  </si>
  <si>
    <t>3D-BF-IP5-L(Lum)</t>
  </si>
  <si>
    <t>3D-BF-IP5-M(Lum)</t>
  </si>
  <si>
    <r>
      <t xml:space="preserve">пластик, глянец, белый, </t>
    </r>
    <r>
      <rPr>
        <b/>
        <sz val="8"/>
        <rFont val="Calibri"/>
        <family val="2"/>
        <charset val="204"/>
        <scheme val="minor"/>
      </rPr>
      <t>светится в темноте</t>
    </r>
    <r>
      <rPr>
        <sz val="8"/>
        <rFont val="Calibri"/>
        <family val="2"/>
        <charset val="204"/>
        <scheme val="minor"/>
      </rPr>
      <t xml:space="preserve"> ,размер 119*62*11mm, вес 16 гр</t>
    </r>
  </si>
  <si>
    <r>
      <t xml:space="preserve">пластик, матовый, </t>
    </r>
    <r>
      <rPr>
        <b/>
        <sz val="8"/>
        <rFont val="Calibri"/>
        <family val="2"/>
        <charset val="204"/>
        <scheme val="minor"/>
      </rPr>
      <t>светится в темноте,</t>
    </r>
    <r>
      <rPr>
        <sz val="8"/>
        <rFont val="Calibri"/>
        <family val="2"/>
        <charset val="204"/>
        <scheme val="minor"/>
      </rPr>
      <t>размер 119*62*11mm, вес 16 гр</t>
    </r>
  </si>
  <si>
    <t>3D-BF-IP4-L (Lum)</t>
  </si>
  <si>
    <t>3D-BF-IP4-M(Lum)</t>
  </si>
  <si>
    <t>пластик, белый,глянец,размер</t>
  </si>
  <si>
    <t>3D-BF-LG-G3-L</t>
  </si>
  <si>
    <t>LG</t>
  </si>
  <si>
    <t>3D-BF-LG-G3-M</t>
  </si>
  <si>
    <t>3D-BF-LG-nexus 6-L</t>
  </si>
  <si>
    <t>пластик, белый,матовый</t>
  </si>
  <si>
    <t>3D-BF-LG-nexus 6-М</t>
  </si>
  <si>
    <t>3D-BF-LG-Nexus 5-L</t>
  </si>
  <si>
    <t>3D-BF-LG-Nexus 5-М</t>
  </si>
  <si>
    <t>3D-BF-Huawei  Ascend-Mate- L</t>
  </si>
  <si>
    <t>3D-BF-Huawei  Ascend-Mate -M</t>
  </si>
  <si>
    <t>3D-BF-Huawei  Ascend Р7 L</t>
  </si>
  <si>
    <t>3D-BF-Huawei  Ascend Р7 -M</t>
  </si>
  <si>
    <t>HUAWEI</t>
  </si>
  <si>
    <t>3D-BF-Xperia M2 L</t>
  </si>
  <si>
    <t>3D-BF-Xperia M2 M</t>
  </si>
  <si>
    <t>3D-BF-Sony Xperia Z3 L</t>
  </si>
  <si>
    <t>3D-BF-Sony Xperia Z3 M</t>
  </si>
  <si>
    <t>3D-BF- Sony  Xperia Z1/L39H L</t>
  </si>
  <si>
    <t>3D-BF- Sony  Xperia Z1/L39H М</t>
  </si>
  <si>
    <t>3D-BF- Sony  Xperia Z/L36H L</t>
  </si>
  <si>
    <t>3D-BF- Sony  Xperia Z/L36H M</t>
  </si>
  <si>
    <t>3D-BF- Sony  Xperia Z2/L50W L</t>
  </si>
  <si>
    <t>3D-BF- Sony  Xperia Z2/L50W M</t>
  </si>
  <si>
    <t>3D-HTC-ONE -L</t>
  </si>
  <si>
    <t>пластик, белый,глянец</t>
  </si>
  <si>
    <t>3D-BF HTC Desire 820</t>
  </si>
  <si>
    <t>пластик, белый, матовый</t>
  </si>
  <si>
    <t>3D- BF-S6-L</t>
  </si>
  <si>
    <t>3D-BF-S6-M</t>
  </si>
  <si>
    <t>3D- BF-E7-L</t>
  </si>
  <si>
    <t>3D-BF-E7-M</t>
  </si>
  <si>
    <t>3D- BF-E5-L</t>
  </si>
  <si>
    <t>3D-BF-E5-M</t>
  </si>
  <si>
    <t>3D- BF-Grand3 -L</t>
  </si>
  <si>
    <t>3D- BF-Grand3 -M</t>
  </si>
  <si>
    <t>3D- BF-Grand Prime -L</t>
  </si>
  <si>
    <t>3D- BF-Grand Prime -M</t>
  </si>
  <si>
    <t>3D- BF-Alpha -L</t>
  </si>
  <si>
    <t>3D- BF-Alpha -M</t>
  </si>
  <si>
    <t>3D- BF- IPMINI LUM-L</t>
  </si>
  <si>
    <t>3D- BF-IPAD-L (Lum)</t>
  </si>
  <si>
    <t>3D- BF-IPAD-M (Lum)</t>
  </si>
  <si>
    <r>
      <t>пластик, глянец, белый</t>
    </r>
    <r>
      <rPr>
        <b/>
        <sz val="8"/>
        <rFont val="Calibri"/>
        <family val="2"/>
        <charset val="204"/>
        <scheme val="minor"/>
      </rPr>
      <t xml:space="preserve">,светится в темноте </t>
    </r>
    <r>
      <rPr>
        <sz val="8"/>
        <rFont val="Calibri"/>
        <family val="2"/>
        <charset val="204"/>
        <scheme val="minor"/>
      </rPr>
      <t>размер 247*192*11mm,вес 120 гр</t>
    </r>
  </si>
  <si>
    <r>
      <t>пластик, глянец, матовый,</t>
    </r>
    <r>
      <rPr>
        <b/>
        <sz val="8"/>
        <rFont val="Calibri"/>
        <family val="2"/>
        <charset val="204"/>
        <scheme val="minor"/>
      </rPr>
      <t xml:space="preserve">светится в темноте  </t>
    </r>
    <r>
      <rPr>
        <sz val="8"/>
        <rFont val="Calibri"/>
        <family val="2"/>
        <charset val="204"/>
        <scheme val="minor"/>
      </rPr>
      <t>размер 247*192*11mm,вес 120 гр</t>
    </r>
  </si>
  <si>
    <r>
      <t xml:space="preserve">пластик, глянец, белый, </t>
    </r>
    <r>
      <rPr>
        <b/>
        <sz val="8"/>
        <rFont val="Calibri"/>
        <family val="2"/>
        <charset val="204"/>
        <scheme val="minor"/>
      </rPr>
      <t>светится в темноте</t>
    </r>
    <r>
      <rPr>
        <sz val="8"/>
        <rFont val="Calibri"/>
        <family val="2"/>
        <charset val="204"/>
        <scheme val="minor"/>
      </rPr>
      <t xml:space="preserve"> тразмер 128*63*9mm</t>
    </r>
  </si>
  <si>
    <r>
      <t>пластик, матовый, белый,</t>
    </r>
    <r>
      <rPr>
        <b/>
        <sz val="8"/>
        <rFont val="Calibri"/>
        <family val="2"/>
        <charset val="204"/>
        <scheme val="minor"/>
      </rPr>
      <t>светится в темноте</t>
    </r>
    <r>
      <rPr>
        <sz val="8"/>
        <rFont val="Calibri"/>
        <family val="2"/>
        <charset val="204"/>
        <scheme val="minor"/>
      </rPr>
      <t xml:space="preserve"> размер 128*63*9 mm</t>
    </r>
  </si>
  <si>
    <t>3D- BF- IP5C-L (Lum)</t>
  </si>
  <si>
    <t>3D-BF-S5-L (Lum)</t>
  </si>
  <si>
    <t>3D-BF-S5-М (Lum)</t>
  </si>
  <si>
    <r>
      <t>пластик, матовый, белый,</t>
    </r>
    <r>
      <rPr>
        <b/>
        <sz val="8"/>
        <rFont val="Calibri"/>
        <family val="2"/>
        <charset val="204"/>
        <scheme val="minor"/>
      </rPr>
      <t>светится в темноте,</t>
    </r>
    <r>
      <rPr>
        <sz val="8"/>
        <rFont val="Calibri"/>
        <family val="2"/>
        <charset val="204"/>
        <scheme val="minor"/>
      </rPr>
      <t xml:space="preserve">  размер 145*75*10mm, вес 22 гр</t>
    </r>
  </si>
  <si>
    <r>
      <t xml:space="preserve">пластик, глянец, белый, </t>
    </r>
    <r>
      <rPr>
        <b/>
        <sz val="8"/>
        <rFont val="Calibri"/>
        <family val="2"/>
        <charset val="204"/>
        <scheme val="minor"/>
      </rPr>
      <t>светится в темноте,</t>
    </r>
    <r>
      <rPr>
        <sz val="8"/>
        <rFont val="Calibri"/>
        <family val="2"/>
        <charset val="204"/>
        <scheme val="minor"/>
      </rPr>
      <t>размер 145*75*10mm, вес 22 гр</t>
    </r>
  </si>
  <si>
    <t>3D-BF-S4-L (Lum)</t>
  </si>
  <si>
    <t>3D-BF-S4-M (Lum)</t>
  </si>
  <si>
    <r>
      <t>пластик, глянец, белый</t>
    </r>
    <r>
      <rPr>
        <b/>
        <sz val="8"/>
        <rFont val="Calibri"/>
        <family val="2"/>
        <charset val="204"/>
        <scheme val="minor"/>
      </rPr>
      <t xml:space="preserve">,светится в темноте, </t>
    </r>
    <r>
      <rPr>
        <sz val="8"/>
        <rFont val="Calibri"/>
        <family val="2"/>
        <charset val="204"/>
        <scheme val="minor"/>
      </rPr>
      <t>размер 135*74*10mm, вес 21 гр</t>
    </r>
  </si>
  <si>
    <r>
      <t>пластик, матовый, белый,</t>
    </r>
    <r>
      <rPr>
        <b/>
        <sz val="8"/>
        <rFont val="Calibri"/>
        <family val="2"/>
        <charset val="204"/>
        <scheme val="minor"/>
      </rPr>
      <t xml:space="preserve">светится в темноте, </t>
    </r>
    <r>
      <rPr>
        <sz val="8"/>
        <rFont val="Calibri"/>
        <family val="2"/>
        <charset val="204"/>
        <scheme val="minor"/>
      </rPr>
      <t xml:space="preserve"> размер 135*74*10mm, вес 21 гр</t>
    </r>
  </si>
  <si>
    <t>3D-BF- PIP6 -L</t>
  </si>
  <si>
    <t xml:space="preserve">силиконовый чехол+белый пластик глянец, </t>
  </si>
  <si>
    <t>силиконовый чехол+белый пластик матовый</t>
  </si>
  <si>
    <t>3D-BF- PIP 6plus -L</t>
  </si>
  <si>
    <t>MJ-PIP6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</si>
  <si>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BF-PIP-L и 3D- BF-PIP6-M</t>
    </r>
  </si>
  <si>
    <t>3D- BF- PIP6-M</t>
  </si>
  <si>
    <t>3D- BF- PIP6 Plus-M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</si>
  <si>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3D-BF- PIP 6plus -L и 3D- BF- PIP6 Plus-M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</si>
  <si>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BF-S6-L и   3D-BF-S6-M</t>
    </r>
  </si>
  <si>
    <t>MJ-BF-S6</t>
  </si>
  <si>
    <t>MJ-BF-E7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</si>
  <si>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BF-E7-L и   3D-BF-E7-M</t>
    </r>
  </si>
  <si>
    <t>MJ-BF-E5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</si>
  <si>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BF-E5-L и   3D-BF-E5-M</t>
    </r>
  </si>
  <si>
    <t>MJ-BF-Grand3</t>
  </si>
  <si>
    <t>MJ-BF-Grand Prime</t>
  </si>
  <si>
    <t>MJ-BF-Alpha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</si>
  <si>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BF-Alpha-L и   3D-BF -Alpha-M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</si>
  <si>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BF-Grand Prime-L и   3D-Grand Prime 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</si>
  <si>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BF-Grand3-L и   3D-Grand3-M</t>
    </r>
  </si>
  <si>
    <r>
      <t>подходит для использования с сублимационной бумагой  для чехлов</t>
    </r>
    <r>
      <rPr>
        <b/>
        <sz val="8"/>
        <rFont val="Calibri"/>
        <family val="2"/>
        <charset val="204"/>
        <scheme val="minor"/>
      </rPr>
      <t xml:space="preserve"> 3D-BF-Grand2-L и 3D-BF-Grand2-M</t>
    </r>
  </si>
  <si>
    <t>MJ-BF-Sony Xperia Z3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</si>
  <si>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3D-BF-Sony Xperia Z3 L  и 3D-BF-Sony Xperia Z3 M</t>
    </r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</si>
  <si>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3D-BF-Sony Xperia M2 L  и 3D-BF-Sony Xperia M2 M</t>
    </r>
  </si>
  <si>
    <t>MJ-BF-Sony Xperia M2</t>
  </si>
  <si>
    <t>MJ-BF-Sony Xperia Z1/L39H М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</si>
  <si>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Z1/L39H L  и 3D-BF- Sony  Xperia Z1/L39H М</t>
    </r>
  </si>
  <si>
    <t>MJ-BF-Sony Xperia Z2/L50W M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</si>
  <si>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Z2/L50W L  и 3D-BF- Sony  Xperia Z2/L50W М</t>
    </r>
  </si>
  <si>
    <t>MJ-BF-HTC- Desire 820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</si>
  <si>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 HTC Desire 820  L и 3D-BF HTC Desire 820 M</t>
    </r>
  </si>
  <si>
    <t>MJ-BF-LG-G3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</si>
  <si>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3D-BF-LG-G3-L  и 3D-BF-LG-G3-M</t>
    </r>
  </si>
  <si>
    <t>MJ-BF-LG-Nexus 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</si>
  <si>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3D-BF-LG-nexus 6-L  и 3D-BF-LG-nexus 6-M</t>
    </r>
  </si>
  <si>
    <t>MJ-BF-LG-Nexus 5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</si>
  <si>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3D-BF-LG-Nexus 5-L  и 3D-BF-LG-Nexus 5-M</t>
    </r>
  </si>
  <si>
    <t>MJ-BF-Huawei  Ascend-Mate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</si>
  <si>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Ascend-Mate- L  и 3D-BF-Huawei  Ascend-Mate- M</t>
    </r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</si>
  <si>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Ascend Р7 L  и 3D-BF-Huawei  Ascend Р7 M</t>
    </r>
  </si>
  <si>
    <t>3D-BF-Huawei  Ascend Р6 -M</t>
  </si>
  <si>
    <t>3D-BF-Huawei  Ascend Р6 L</t>
  </si>
  <si>
    <t>MJ-BF-Huawei  Ascend P7</t>
  </si>
  <si>
    <t>MJ-BF-Huawei  Ascend P6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</si>
  <si>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Ascend Р6  L  и 3D-BF-Huawei  Ascend Р6 M</t>
    </r>
  </si>
  <si>
    <t>3D- BF -IP6-L (Lum)</t>
  </si>
  <si>
    <t>3D-IP6-M (Lum)</t>
  </si>
  <si>
    <r>
      <t xml:space="preserve">пластик, глянец, белый, </t>
    </r>
    <r>
      <rPr>
        <b/>
        <sz val="8"/>
        <rFont val="Calibri"/>
        <family val="2"/>
        <charset val="204"/>
        <scheme val="minor"/>
      </rPr>
      <t>светится в темноте</t>
    </r>
    <r>
      <rPr>
        <sz val="8"/>
        <rFont val="Calibri"/>
        <family val="2"/>
        <charset val="204"/>
        <scheme val="minor"/>
      </rPr>
      <t xml:space="preserve">  размер 138*67*6,9 mm, вес 17 гр</t>
    </r>
  </si>
  <si>
    <r>
      <t xml:space="preserve">пластик, матовый, </t>
    </r>
    <r>
      <rPr>
        <b/>
        <sz val="8"/>
        <rFont val="Calibri"/>
        <family val="2"/>
        <charset val="204"/>
        <scheme val="minor"/>
      </rPr>
      <t xml:space="preserve">светится в темноте, </t>
    </r>
    <r>
      <rPr>
        <sz val="8"/>
        <rFont val="Calibri"/>
        <family val="2"/>
        <charset val="204"/>
        <scheme val="minor"/>
      </rPr>
      <t>размер 138*67*6,9 mm, вес 17 гр</t>
    </r>
  </si>
  <si>
    <t>3D- BF- IPAir-L</t>
  </si>
  <si>
    <t>3D- BF- IPAir-M</t>
  </si>
  <si>
    <r>
      <t xml:space="preserve">пластик, глянец, белый , </t>
    </r>
    <r>
      <rPr>
        <b/>
        <sz val="8"/>
        <rFont val="Calibri"/>
        <family val="2"/>
        <charset val="204"/>
        <scheme val="minor"/>
      </rPr>
      <t/>
    </r>
  </si>
  <si>
    <r>
      <t xml:space="preserve">пластик, матовый,белый </t>
    </r>
    <r>
      <rPr>
        <b/>
        <sz val="8"/>
        <rFont val="Calibri"/>
        <family val="2"/>
        <charset val="204"/>
        <scheme val="minor"/>
      </rPr>
      <t/>
    </r>
  </si>
  <si>
    <r>
      <t xml:space="preserve">подходит для использования с сублимационной бумагой  для чехлов </t>
    </r>
    <r>
      <rPr>
        <b/>
        <sz val="8"/>
        <rFont val="Calibri"/>
        <family val="2"/>
        <charset val="204"/>
        <scheme val="minor"/>
      </rPr>
      <t>3D- BF- IPAir-L и 3D- BF- IPAir-M</t>
    </r>
  </si>
  <si>
    <t>MJ-BF-IPAir</t>
  </si>
  <si>
    <r>
      <t xml:space="preserve">пластик, глянец, белый , </t>
    </r>
    <r>
      <rPr>
        <b/>
        <sz val="8"/>
        <rFont val="Calibri"/>
        <family val="2"/>
        <charset val="204"/>
        <scheme val="minor"/>
      </rPr>
      <t xml:space="preserve">светится в темноте </t>
    </r>
    <r>
      <rPr>
        <sz val="8"/>
        <rFont val="Calibri"/>
        <family val="2"/>
        <charset val="204"/>
        <scheme val="minor"/>
      </rPr>
      <t>201*137*9mm, 58 гр</t>
    </r>
  </si>
  <si>
    <r>
      <t xml:space="preserve">пластик, матовый,белый </t>
    </r>
    <r>
      <rPr>
        <b/>
        <sz val="8"/>
        <rFont val="Calibri"/>
        <family val="2"/>
        <charset val="204"/>
        <scheme val="minor"/>
      </rPr>
      <t xml:space="preserve">,светится в темноте  </t>
    </r>
    <r>
      <rPr>
        <sz val="8"/>
        <rFont val="Calibri"/>
        <family val="2"/>
        <charset val="204"/>
        <scheme val="minor"/>
      </rPr>
      <t>201*137*9mm, 58 гр</t>
    </r>
  </si>
  <si>
    <t>3D-BF-IP6 Plus L (Lum)</t>
  </si>
  <si>
    <t>3D-BF-IP6 Plus M ( Lum)</t>
  </si>
  <si>
    <r>
      <t xml:space="preserve">пластик, глянец, белый, </t>
    </r>
    <r>
      <rPr>
        <b/>
        <sz val="8"/>
        <rFont val="Calibri"/>
        <family val="2"/>
        <charset val="204"/>
        <scheme val="minor"/>
      </rPr>
      <t>светится в темноте</t>
    </r>
  </si>
  <si>
    <r>
      <t xml:space="preserve">пластик, матовый, белый, </t>
    </r>
    <r>
      <rPr>
        <b/>
        <sz val="8"/>
        <rFont val="Calibri"/>
        <family val="2"/>
        <charset val="204"/>
        <scheme val="minor"/>
      </rPr>
      <t>светится в темноте</t>
    </r>
  </si>
  <si>
    <t>3D- BF-Core -L</t>
  </si>
  <si>
    <t>3D- BF-Core -M</t>
  </si>
  <si>
    <t>MJ-BF-Core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</si>
  <si>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BF-Core -L и   3D- BF-Core -M</t>
    </r>
  </si>
  <si>
    <t>3D- BF-Core2 -L</t>
  </si>
  <si>
    <t>3D- BF-Core2 -M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</si>
  <si>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BF-Core 2 -L и   3D- BF-Core 2 -M</t>
    </r>
  </si>
  <si>
    <t>MJ-BF-Core 2</t>
  </si>
  <si>
    <t>3D- BF-Core PLUS -L</t>
  </si>
  <si>
    <t>3D- BF-Core PLUS -M</t>
  </si>
  <si>
    <t>MJ-BF-Core PLUS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</si>
  <si>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BF-Core PLUS -L и   3D- BF-Core PLUS -M</t>
    </r>
  </si>
  <si>
    <t>3D- BF-Core Prime -L</t>
  </si>
  <si>
    <t>3D- BF-Core Prime -M</t>
  </si>
  <si>
    <t>MJ-BF-Core Prime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</si>
  <si>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BF-Core Prime -L и   3D- BF-Core Prime -M</t>
    </r>
  </si>
  <si>
    <t>3D- BF-S6 Edge-L</t>
  </si>
  <si>
    <t>3D-BF-S6 Edge-M</t>
  </si>
  <si>
    <t>чехол 3D Samsung Galaxy S6 Edge,матовый</t>
  </si>
  <si>
    <t>MJ-BF-S6 Edge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</si>
  <si>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BF-S6 Edge-L и   3D-BF-S6 Edge-M</t>
    </r>
  </si>
  <si>
    <t>3D- BF-A5-L</t>
  </si>
  <si>
    <t>3D-BF-A5-M</t>
  </si>
  <si>
    <t>MJ-BF-A5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</si>
  <si>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BF-A5-L и   3D-BF-A5-M</t>
    </r>
  </si>
  <si>
    <t>3D- BF-A7-L</t>
  </si>
  <si>
    <t>3D-BF-A7-M</t>
  </si>
  <si>
    <t>MJ-BF-A7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</si>
  <si>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BF-A7-L и   3D-BF-A7-M</t>
    </r>
  </si>
  <si>
    <t>3D- BF-A3-L</t>
  </si>
  <si>
    <t>3D-BF-A3-M</t>
  </si>
  <si>
    <t>MJ-BF-A3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</si>
  <si>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BF-A3-L и   3D-BF-A3-M</t>
    </r>
  </si>
  <si>
    <t>3D-S2-M</t>
  </si>
  <si>
    <t>MJ-S2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</si>
  <si>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 xml:space="preserve"> 3D-S2-L и 3D-S2-M</t>
    </r>
  </si>
  <si>
    <t>3D-S2-L</t>
  </si>
  <si>
    <t>3D-BF HTC Desire 816</t>
  </si>
  <si>
    <t>MJ-BF-HTC- Desire 816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</si>
  <si>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 HTC Desire 816  L и 3D-BF HTC Desire 816 M</t>
    </r>
  </si>
  <si>
    <t>3D-BF HTC Desire 826</t>
  </si>
  <si>
    <t>MJ-BF-HTC- Desire 826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</si>
  <si>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 HTC Desire 826  L и 3D-BF HTC Desire 826 M</t>
    </r>
  </si>
  <si>
    <t>3D-BF-HTC-M9-L</t>
  </si>
  <si>
    <t>3D-BF-HTC--M9-M</t>
  </si>
  <si>
    <t>MJ-BF-HTC-M9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</si>
  <si>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3D-BF-HTC-M9-L и 3D-BF-HTC-M9-M</t>
    </r>
  </si>
  <si>
    <t>3D-BF-HTC-MAX-L</t>
  </si>
  <si>
    <t>3D-BF-HTC--MAX-M</t>
  </si>
  <si>
    <t>MJ-BF-HTC-MAX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</si>
  <si>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3D-BF-HTC-MAX-L и 3D-BF-HTC-MAX-M</t>
    </r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</si>
  <si>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3D-HTC-ONE-M7 L и 3D-HTC-ONE M7-M</t>
    </r>
  </si>
  <si>
    <t>3D-BF-LG-G4-L</t>
  </si>
  <si>
    <t>3D-BF-LG-G4-M</t>
  </si>
  <si>
    <t>MJ-BF-LG-G4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</si>
  <si>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3D-BF-LG-G4-L  и 3D-BF-LG-G4-M</t>
    </r>
  </si>
  <si>
    <t>3D-BF-LG-G2-L</t>
  </si>
  <si>
    <t>3D-BF-LG-G2-M</t>
  </si>
  <si>
    <t>MJ-BF-LG-G2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</si>
  <si>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3D-BF-LG-G2-L  и 3D-BF-LG-G2-M</t>
    </r>
  </si>
  <si>
    <t>3D-BF-LG-G2 Mini-L</t>
  </si>
  <si>
    <t>3D-BF-LG-G2 Mini-M</t>
  </si>
  <si>
    <t>MJ-BF-LG-G2 Mini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</si>
  <si>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3D-BF-LG-G2 Mini-L  и 3D-BF-LG-G2 Mini-M</t>
    </r>
  </si>
  <si>
    <t>XIAOMI</t>
  </si>
  <si>
    <t xml:space="preserve">MJ-BF-XiaoMi (2S Red Rise) </t>
  </si>
  <si>
    <t>3D-BF-XiaoMi 3  L</t>
  </si>
  <si>
    <t>3D-BF-XiaoMi 3 M</t>
  </si>
  <si>
    <t>MJ-BF-XiaoMi 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</si>
  <si>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3 L  и 3D-BF-XiaoMi 3 M</t>
    </r>
  </si>
  <si>
    <t>3D-BF-XiaoMi 4  L</t>
  </si>
  <si>
    <t>3D-BF-XiaoMi 4 M</t>
  </si>
  <si>
    <t>MJ-BF-XiaoMi 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</si>
  <si>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4 L  и 3D-BF-XiaoMi 4 M</t>
    </r>
  </si>
  <si>
    <t>3D-BF-XiaoMi 5  L</t>
  </si>
  <si>
    <t>3D-BF-XiaoMi 5 M</t>
  </si>
  <si>
    <t>MJ-BF-XiaoMi 5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</si>
  <si>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5 L  и 3D-BF-XiaoMi 5 M</t>
    </r>
  </si>
  <si>
    <t>MOTOROLA</t>
  </si>
  <si>
    <t>Макет Motorola Moto G</t>
  </si>
  <si>
    <t>3D-BF-Moto G-L</t>
  </si>
  <si>
    <t>3D-BF-Moto E2-L</t>
  </si>
  <si>
    <t>MJ-BF-Moto G</t>
  </si>
  <si>
    <t>3D-BF-Moto G-M</t>
  </si>
  <si>
    <t>3D-BF-Moto E2-M</t>
  </si>
  <si>
    <t>MJ-BF-Moto E2</t>
  </si>
  <si>
    <t>Макет Motorola Moto E2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</si>
  <si>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E2-L и 3D-BF-Moto E2-M</t>
    </r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</si>
  <si>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G-L и 3D-BF-Moto G -M</t>
    </r>
  </si>
  <si>
    <t>3D-BF-Moto G2-L</t>
  </si>
  <si>
    <t>3D-BF-Moto G2 -M</t>
  </si>
  <si>
    <t>MJ-BF-Moto G2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</si>
  <si>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G2-L и 3D-BF-Moto G2 -M</t>
    </r>
  </si>
  <si>
    <t>Макет Motorola Moto G2</t>
  </si>
  <si>
    <t>3D-BF-Moto E-L</t>
  </si>
  <si>
    <t>3D-BF-Moto E -M</t>
  </si>
  <si>
    <t>MJ-BF-Moto E</t>
  </si>
  <si>
    <t>Макет Motorola Moto E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</si>
  <si>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E-L и 3D-BF-Moto E-M</t>
    </r>
  </si>
  <si>
    <t>3D-BF-Moto X2-L</t>
  </si>
  <si>
    <t>3D-BF-Moto X2-M</t>
  </si>
  <si>
    <t>MJ-BF-Moto X2</t>
  </si>
  <si>
    <t>Макет Motorola Moto X2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</si>
  <si>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X2-L и 3D-BF-Moto X2-M</t>
    </r>
  </si>
  <si>
    <t>3D-BF-Moto X-L</t>
  </si>
  <si>
    <t>3D-BF-Moto X-M</t>
  </si>
  <si>
    <t>MJ-BF-Moto X</t>
  </si>
  <si>
    <t>Макет Motorola Moto 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</si>
  <si>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X-L и 3D-BF-Moto X-M</t>
    </r>
  </si>
  <si>
    <t>3D-IP5/5S-L</t>
  </si>
  <si>
    <t>3D-IP5/5S-M</t>
  </si>
  <si>
    <t>MJ-BF-IP5/5S</t>
  </si>
  <si>
    <t>MJ-BF-IP4</t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</si>
  <si>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3D-IP5-L  и  3D-IP5-M c </t>
    </r>
    <r>
      <rPr>
        <sz val="8"/>
        <rFont val="Calibri"/>
        <family val="2"/>
        <charset val="204"/>
        <scheme val="minor"/>
      </rPr>
      <t>помощью сублимационной бумаги</t>
    </r>
  </si>
  <si>
    <t>NOKIA</t>
  </si>
  <si>
    <t>3D-BF-Nokia 540-L</t>
  </si>
  <si>
    <t>3D-BF-Nokia 540-M</t>
  </si>
  <si>
    <t>MJ-BF-Nokia 540</t>
  </si>
  <si>
    <t>Макет Nokia 540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</si>
  <si>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540-и 3D-BF-Nokia 540-M</t>
    </r>
  </si>
  <si>
    <t>3D-BF-Nokia 730-L</t>
  </si>
  <si>
    <t>3D-BF-Nokia730-M</t>
  </si>
  <si>
    <t>MJ-BF-Nokia 730</t>
  </si>
  <si>
    <t>Макет Nokia 730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</si>
  <si>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730-и 3D-BF-Nokia 730-M</t>
    </r>
  </si>
  <si>
    <t>3D-BF-Nokia 535-L</t>
  </si>
  <si>
    <t>3D-BF-Nokia 535-M</t>
  </si>
  <si>
    <t>MJ-BF-Nokia 535</t>
  </si>
  <si>
    <t>Макет Nokia 535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</si>
  <si>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535-и 3D-BF-Nokia 535-M</t>
    </r>
  </si>
  <si>
    <t>пластик, глянец, белый ,</t>
  </si>
  <si>
    <t>пластик, матовый,белый</t>
  </si>
  <si>
    <t>3D- BF- IPAir2-L</t>
  </si>
  <si>
    <t>3D- BF- IPAir2-M</t>
  </si>
  <si>
    <t>MJ-BF-IPAir2</t>
  </si>
  <si>
    <r>
      <t xml:space="preserve">подходит для использования с сублимационной бумагой  для чехлов </t>
    </r>
    <r>
      <rPr>
        <b/>
        <sz val="8"/>
        <rFont val="Calibri"/>
        <family val="2"/>
        <charset val="204"/>
        <scheme val="minor"/>
      </rPr>
      <t>3D- BF- IPAir2-L и 3D- BF- IPAir2-M</t>
    </r>
  </si>
  <si>
    <t>3D- BF-on5-L</t>
  </si>
  <si>
    <t>3D-BF-On5-M</t>
  </si>
  <si>
    <t>MJ-BF-On5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</si>
  <si>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BF-On5-L и   3D-BF-on5-M</t>
    </r>
  </si>
  <si>
    <t>3D- BF-on7-L</t>
  </si>
  <si>
    <t>3D-BF-On7-M</t>
  </si>
  <si>
    <t>MJ-BF-On7</t>
  </si>
  <si>
    <t>3D- BF-J5-L</t>
  </si>
  <si>
    <t>3D-BF-J5-M</t>
  </si>
  <si>
    <t>MJ-BF-J5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</si>
  <si>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BF-J5-L и   3D-BF-J5-M</t>
    </r>
  </si>
  <si>
    <t>3D- BF-J1-L</t>
  </si>
  <si>
    <t>3D-BF-J1-M</t>
  </si>
  <si>
    <t>MJ-BF-J1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</si>
  <si>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BF-J1-L и   3D-BF-J1-M</t>
    </r>
  </si>
  <si>
    <t>3D- BF-J2-L</t>
  </si>
  <si>
    <t>3D-BF-J2-M</t>
  </si>
  <si>
    <t>MJ-BF-J2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</si>
  <si>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BF-J2-L и   3D-BF-J2-M</t>
    </r>
  </si>
  <si>
    <t>3D-BF-J7-M</t>
  </si>
  <si>
    <t>MJ-BF-J7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</si>
  <si>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BF-J7-L и   3D-BF-J7-M</t>
    </r>
  </si>
  <si>
    <t>3D- BF-J1Ace-L</t>
  </si>
  <si>
    <t>3D-BF-J1Ace-M</t>
  </si>
  <si>
    <t>MJ-BF-J1Ace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</si>
  <si>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BF-J1Ace-L и   3D-BF-J1Ace-M</t>
    </r>
  </si>
  <si>
    <t>3D- BF-J7-L</t>
  </si>
  <si>
    <t>3D- BF-S6 EdgePlus-L</t>
  </si>
  <si>
    <t>3D-BF-S6 EdgePlus-M</t>
  </si>
  <si>
    <t>MJ-BF-S6 EdgePlus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</si>
  <si>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BF-S6 EdgePlus-L и   3D-BF-S6 EdgePlus-M</t>
    </r>
  </si>
  <si>
    <t>3D-BF-Note4Edge-L</t>
  </si>
  <si>
    <t>3D-BF-Note4Edge-M</t>
  </si>
  <si>
    <t>MJ-BF-Note4Edge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</si>
  <si>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>3D-BF-Note4Edge-L и 3D-BF-Note4Edge-M</t>
    </r>
  </si>
  <si>
    <t>3D-BF-Note5-L</t>
  </si>
  <si>
    <t>3D-BF-Note5-M</t>
  </si>
  <si>
    <t>MJ-BF-Note5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</si>
  <si>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>3D-BF-Note5-L и 3D-BF-Note5-M</t>
    </r>
  </si>
  <si>
    <t>3D-BF-Note5Edge-L</t>
  </si>
  <si>
    <t>3D-BF-Note5Edge-M</t>
  </si>
  <si>
    <t>MJ-BF-Note5Edge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</si>
  <si>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>3D-BF-Note5Edge-L и 3D-BF-Note5Edge-M</t>
    </r>
  </si>
  <si>
    <t>3D-Note3Lite-L</t>
  </si>
  <si>
    <t>3D-Note3Lite-M</t>
  </si>
  <si>
    <r>
      <t>подходит для использования с сублимационной бумагой и пленкой для чехлов</t>
    </r>
    <r>
      <rPr>
        <b/>
        <sz val="8"/>
        <rFont val="Calibri"/>
        <family val="2"/>
        <charset val="204"/>
        <scheme val="minor"/>
      </rPr>
      <t xml:space="preserve">  3D-Note3 Lite-L и 3D-Note3 Lite-M</t>
    </r>
  </si>
  <si>
    <t>MJ-Note3Lite</t>
  </si>
  <si>
    <t>3D- BF-S6Active-L</t>
  </si>
  <si>
    <t>3D-BF-S6Active-M</t>
  </si>
  <si>
    <t>MJ-BF-S6Active</t>
  </si>
  <si>
    <t>чехол 3D Samsung Galaxy S6 Active,матовый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</si>
  <si>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BF-S6 Active-L и   3D-BF-S6 Active-M</t>
    </r>
  </si>
  <si>
    <t>3D- BF-A8-L</t>
  </si>
  <si>
    <t>3D-BF-A8-M</t>
  </si>
  <si>
    <t>MJ-BF-A8</t>
  </si>
  <si>
    <t>чехол 3D Samsung Galaxy  A8,глянец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</si>
  <si>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BF-A8-L и   3D-BF-A8-M</t>
    </r>
  </si>
  <si>
    <t>3D-BF-Win-L</t>
  </si>
  <si>
    <t>3D-BF-Win-М</t>
  </si>
  <si>
    <t>MJ-BF-Win</t>
  </si>
  <si>
    <r>
      <t xml:space="preserve">подходит для использования с сублимационной бумагой  для чехлов </t>
    </r>
    <r>
      <rPr>
        <b/>
        <sz val="8"/>
        <rFont val="Calibri"/>
        <family val="2"/>
        <charset val="204"/>
        <scheme val="minor"/>
      </rPr>
      <t>Galaxy 3D-BF-Win-L и 3D-BF-Win-М</t>
    </r>
  </si>
  <si>
    <t>MJ-IP6</t>
  </si>
  <si>
    <t>3D-BF-HTC-M9Plus-L</t>
  </si>
  <si>
    <t>3D-BF-HTC-M9Plus-M</t>
  </si>
  <si>
    <t>MJ-BF-HTC-M9Plus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</si>
  <si>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3D-BF-HTC-M9Plus-L и 3D-BF-HTC-M9Plus-M</t>
    </r>
  </si>
  <si>
    <t>3D-BF HTC Desire 728</t>
  </si>
  <si>
    <t>MJ-BF-HTC- Desire 728</t>
  </si>
  <si>
    <t>3D-BF-LG-G3Mini-L</t>
  </si>
  <si>
    <t>3D-BF-LG-G3 Mini-M</t>
  </si>
  <si>
    <t>MJ-BF-LG-G3 Mini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</si>
  <si>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3D-BF-LG-G3 Mini-L  и 3D-BF-LG-G3 Mini  -M</t>
    </r>
  </si>
  <si>
    <t>3D-BF-LG-G4 Mini -L</t>
  </si>
  <si>
    <t>3D-BF-LG-G4 Mini-M</t>
  </si>
  <si>
    <t>MJ-BF-LG-G4 Mini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</si>
  <si>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3D-BF-LG-G4 Mini-L  и 3D-BF-LG-G4 Mini-M</t>
    </r>
  </si>
  <si>
    <t>3D-BF-LG-G4 Stylus -L</t>
  </si>
  <si>
    <t>3D-BF-LG-G4 Stylus-M</t>
  </si>
  <si>
    <t>MJ-BF-LG-G4 Stylus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</si>
  <si>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3D-BF-LG-G4 Stylus-L  и 3D-BF-LG-G4 Stylusi-M</t>
    </r>
  </si>
  <si>
    <t>Цена USD</t>
  </si>
  <si>
    <t>Чехол 3D Iphone 6 /6S( 4.7 дюйма),матовый</t>
  </si>
  <si>
    <t>Чехол 3D Iphone 6 /6S (4.7 дюйма),глянец</t>
  </si>
  <si>
    <t>Макет для пластикового Iphone  6/6S ( 4.7 дюйма)</t>
  </si>
  <si>
    <t>Чехол 3D Iphone 6 PLUS  (5.5 дюйма),глянец, ЛЮМИНЕСЦЕНТНЫЙ</t>
  </si>
  <si>
    <t>Чехол 3D Iphone 6 PLUS  (5.5 дюйма),матовый, ЛЮМИНЕСЦЕНТНЫЙ</t>
  </si>
  <si>
    <t>Чехол 3D Iphone 4,глянец</t>
  </si>
  <si>
    <t>Чехол 3D Iphone 4,матовый</t>
  </si>
  <si>
    <t>Макет для пластикового Iphone 4/4S ( 2 в 1)</t>
  </si>
  <si>
    <t>Чехол 3D Iphone 4,глянец, люминисцентный</t>
  </si>
  <si>
    <t>Чехол 3D Iphone 4,матовый, люминисцентный</t>
  </si>
  <si>
    <t>Чехол 3D Iphone 6 PLUS  (5.5 дюйма),матовый</t>
  </si>
  <si>
    <t>Чехол 3D Iphone 6 PLUS  (5.5 дюйма),глянец</t>
  </si>
  <si>
    <t>Макет для пластикового Iphone  6 PLUS  ( 5.5 дюйма)</t>
  </si>
  <si>
    <t>Чехол 3D Iphone 6/6S ( 4.7 дюйма),матовый, люминесцентный</t>
  </si>
  <si>
    <t>Чехол 3D Iphone 6/6S  (4.7 дюйма),глянец, люминесцентный</t>
  </si>
  <si>
    <t>Чехол 3D Iphone 5/5S,матовый , люминисцентный</t>
  </si>
  <si>
    <t>Чехол 3D Iphone 5/5S,глянец, люминисцентный</t>
  </si>
  <si>
    <t>Макет для Iphone 5C</t>
  </si>
  <si>
    <t>Чехол 3D Iphone 5C,матовый</t>
  </si>
  <si>
    <t>Чехол 3D Iphone 5C,глянец</t>
  </si>
  <si>
    <t>Чехол 3D Iphone 5C,глянец, люминесцентный</t>
  </si>
  <si>
    <t>Чехол 3D Iphone 5C,матовый,люминесцентный</t>
  </si>
  <si>
    <t>Чехол IPAD 2,3,4глянец</t>
  </si>
  <si>
    <t>Чехол IPAD 2,3,4 матовый</t>
  </si>
  <si>
    <t>Макет для Ipad 2,3,4</t>
  </si>
  <si>
    <t>Чехол IPAD 2,3,4 глянец , люминесцентный</t>
  </si>
  <si>
    <t>Чехол IPAD 2,3,4 матовый, люминесцентный</t>
  </si>
  <si>
    <t>Чехол для Ipad Mini,глянец</t>
  </si>
  <si>
    <t>Чехол для Ipad Mini,матовый</t>
  </si>
  <si>
    <t>Макет для IPAD mini</t>
  </si>
  <si>
    <t>Чехол для Ipad Mini,матовый, люменисцентный</t>
  </si>
  <si>
    <t>Чехол для Ipad Mini,глянец, люменисцентный</t>
  </si>
  <si>
    <t>Чехол для Ipad Air (Ipad 5),глянец</t>
  </si>
  <si>
    <t>Чехол для Ipad Air (Ipad 5),матовый</t>
  </si>
  <si>
    <t>Макет для IPAD Air( Ipad 5)</t>
  </si>
  <si>
    <t>Чехол для Ipad Air ( Ipad 6 ),глянец</t>
  </si>
  <si>
    <t>Чехол для Ipad Air ( Ipad 6),матовый</t>
  </si>
  <si>
    <t>Макет для IPAD Air( Ipad 6)</t>
  </si>
  <si>
    <t>Чехол для Iphone 4/4S силикон+ пластик,6 цветов</t>
  </si>
  <si>
    <t>Макет для силикон+ пластик Iphone 4/4S (2 в 1)</t>
  </si>
  <si>
    <t>Чехол для Iphone 4/4S силикон+ пластик,6 цветов глянец</t>
  </si>
  <si>
    <t>Чехол для Iphone 4/4S силикон+ пластик,6 цветов,матовый</t>
  </si>
  <si>
    <t>Макет для Iphone 4/4S силикон+пластик</t>
  </si>
  <si>
    <t>Чехол для Iphone 5 силикон+ пластик,6 цветов</t>
  </si>
  <si>
    <t>Чехол для Iphone 6 силикон+ пластик, белый и черный</t>
  </si>
  <si>
    <t>Чехол для Iphone 6 силикон+ пластик,белый и черный</t>
  </si>
  <si>
    <t>Макет для Iphone 6 силикон+пластик</t>
  </si>
  <si>
    <t xml:space="preserve"> Чехол для Iphone 6 силикон+ пластик, белый и черный</t>
  </si>
  <si>
    <t>Макет для Iphone 6 PLUS силикон+пластик</t>
  </si>
  <si>
    <t>Универсальный охлаждающий макет для смартфонов</t>
  </si>
  <si>
    <t>Чехол 3D Samsung Galaxy S6,глянец</t>
  </si>
  <si>
    <t>Чехол 3D Samsung Galaxy S6,матовый</t>
  </si>
  <si>
    <t xml:space="preserve">Макет для  Samsung Galaxy S6 </t>
  </si>
  <si>
    <t>Чехол 3D Samsung Galaxy S6 Edge,глянец</t>
  </si>
  <si>
    <t>Чехол 3D Samsung Galaxy S6 Active,глянец</t>
  </si>
  <si>
    <t>Макет для  Samsung Galaxy S6 Active</t>
  </si>
  <si>
    <t>Макет для  Samsung Galaxy S6 Edge</t>
  </si>
  <si>
    <t xml:space="preserve">Молд для  Samsung Galaxy S6 </t>
  </si>
  <si>
    <t>Чехол 3D Samsung Galaxy S6 EdgePlus,глянец</t>
  </si>
  <si>
    <t>Макет для  Samsung Galaxy S6 EdgePlus</t>
  </si>
  <si>
    <t>Чехол 3D Samsung Galaxy S6 EdgePlus,матовый</t>
  </si>
  <si>
    <t>Чехол 3D Samsung Galaxy On5 /G550,глянец</t>
  </si>
  <si>
    <t>Чехол 3D Samsung Galaxy  On5 /G550 ,матовый</t>
  </si>
  <si>
    <t>Макет для  Samsung Galaxy On5</t>
  </si>
  <si>
    <t>Чехол 3D Samsung Galaxy On7 ,глянец</t>
  </si>
  <si>
    <t>Чехол 3D Samsung Galaxy  On7 ,матовый</t>
  </si>
  <si>
    <t>Макет для  Samsung Galaxy On7</t>
  </si>
  <si>
    <t>Чехол 3D Samsung Galaxy J5 ,глянец</t>
  </si>
  <si>
    <t>Чехол 3D Samsung Galaxy  J5 ,матовый</t>
  </si>
  <si>
    <t>Макет для  Samsung Galaxy J5</t>
  </si>
  <si>
    <t>Чехол 3D Samsung Galaxy J1 ,глянец</t>
  </si>
  <si>
    <t>Чехол 3D Samsung Galaxy  J1 ,матовый</t>
  </si>
  <si>
    <t>Макет для  Samsung Galaxy J1</t>
  </si>
  <si>
    <t>Чехол 3D Samsung Galaxy J1 ACE ,глянец</t>
  </si>
  <si>
    <t>Чехол 3D Samsung Galaxy  J1 ACE,матовый</t>
  </si>
  <si>
    <t>Макет для  Samsung Galaxy J1 ACE</t>
  </si>
  <si>
    <t>Чехол 3D Samsung Galaxy J2,глянец</t>
  </si>
  <si>
    <t>Чехол 3D Samsung Galaxy  J2 ,матовый</t>
  </si>
  <si>
    <t>Макет для  Samsung Galaxy J2</t>
  </si>
  <si>
    <t>Чехол 3D Samsung Galaxy E7,глянец</t>
  </si>
  <si>
    <t>Чехол 3D Samsung Galaxy E7,матовый</t>
  </si>
  <si>
    <t>Макет для  Samsung Galaxy J7</t>
  </si>
  <si>
    <t>Чехол 3D Samsung Galaxy  J7,матовый</t>
  </si>
  <si>
    <t>Чехол 3D Samsung Galaxy J7,глянец</t>
  </si>
  <si>
    <t>Чехол 3D Samsung Galaxy E5,глянец</t>
  </si>
  <si>
    <t>Чехол 3D Samsung Galaxy E5,матовый</t>
  </si>
  <si>
    <t>Чехол 3D Samsung Galaxy  A3,глянец</t>
  </si>
  <si>
    <t>Чехол 3D Samsung Galaxy A3,матовый</t>
  </si>
  <si>
    <t>Макет для  Samsung Galaxy A3</t>
  </si>
  <si>
    <t>Чехол 3D Samsung Galaxy  A5,глянец</t>
  </si>
  <si>
    <t>Чехол 3D Samsung Galaxy A5,матовый</t>
  </si>
  <si>
    <t>Макет для  Samsung Galaxy A5</t>
  </si>
  <si>
    <t xml:space="preserve">КОЛ -ВО ЗАКАЗА  в штуках вводится сюда                  </t>
  </si>
  <si>
    <t xml:space="preserve">КОЛ -ВО ЗАКАЗА в штуках  вводится сюда </t>
  </si>
  <si>
    <t xml:space="preserve">КОЛ -ВО ЗАКАЗА  в штуках вводится сюда </t>
  </si>
  <si>
    <t>Чехол для Samsung Galaxy S4 силикон+ пластик,6 цветов</t>
  </si>
  <si>
    <t>Макет для Samsung Galaxy S4  силикон+пластик</t>
  </si>
  <si>
    <t>Макет для Samsung Galaxy S3 силикон+пластик</t>
  </si>
  <si>
    <t>Чехол для Samsung Galaxy S3 силикон+ пластик,6 цветов</t>
  </si>
  <si>
    <t>Чехол для Samsung Galaxy ACE 3 (S7272) , глянец</t>
  </si>
  <si>
    <t>Чехол для Samsung Galaxy ACE 3  (S7272), матовый</t>
  </si>
  <si>
    <t>Макет  для пластикового Samsung  Galaxy ACE 3</t>
  </si>
  <si>
    <t>Чехол для Samsung Galaxy Win , глянец</t>
  </si>
  <si>
    <t>Чехол для Samsung Galaxy Win, матовый</t>
  </si>
  <si>
    <t>Макет  для пластикового Samsung  Galaxy Win</t>
  </si>
  <si>
    <t>Макет для  Samsung Galaxy  Alpha</t>
  </si>
  <si>
    <t>Чехол 3D Samsung Galaxy Alpha (G850), матовый</t>
  </si>
  <si>
    <t>Чехол 3D Samsung Galaxy Alpha (G850),глянец</t>
  </si>
  <si>
    <t>Чехол 3D Samsung Galaxy Core Prime, глянец</t>
  </si>
  <si>
    <t>Чехол 3D Samsung Galaxy Core Prime , матовый</t>
  </si>
  <si>
    <t>Макет 3D Samsung Galaxy Core prime</t>
  </si>
  <si>
    <t xml:space="preserve">Макет 3D Samsung Galaxy Core PLUS </t>
  </si>
  <si>
    <t>Чехол 3D Samsung Galaxy Core PLUS , матовый</t>
  </si>
  <si>
    <t>Чехол 3D Samsung Galaxy Core PLUS ,глянец</t>
  </si>
  <si>
    <t>Чехол 3D Samsung Galaxy Core2 G355H,глянец</t>
  </si>
  <si>
    <t>Чехол 3D Samsung Galaxy Core2 G355H, матовый</t>
  </si>
  <si>
    <t>Макет 3D Samsung Galaxy Core2 G355</t>
  </si>
  <si>
    <t>Макет для  Samsung Galaxy Core I8262</t>
  </si>
  <si>
    <t>Чехол 3D Samsung Galaxy Core I8262 ,матовый</t>
  </si>
  <si>
    <t>Чехол 3D Samsung Galaxy Core I8262 ,глянец</t>
  </si>
  <si>
    <t>Чехол 3D Samsung Galaxy Grand Prime ,глянец</t>
  </si>
  <si>
    <t>Чехол 3D Samsung Galaxy Grand Prime, матовый</t>
  </si>
  <si>
    <t>Макет для  Samsung Galaxy  Grand Ptrime</t>
  </si>
  <si>
    <t>Чехол 3D Samsung Galaxy Grand 3,глянец</t>
  </si>
  <si>
    <t>Чехол 3D Samsung Galaxy Grand 3, матовый</t>
  </si>
  <si>
    <t>Макет для  Samsung Galaxy  Grand 3</t>
  </si>
  <si>
    <t>Чехол для Samsung Galaxy Grand 2 (7106), глянец</t>
  </si>
  <si>
    <t>Чехол для Samsung Galaxy Grand 2 (7106), матовый</t>
  </si>
  <si>
    <t>Макет для пластикового Samsung  Galaxy Grand 2 (7106)</t>
  </si>
  <si>
    <t>Макет для пластикового Samsung  Galaxy Grand 9082</t>
  </si>
  <si>
    <t>Чехол для Samsung Galaxy Grand 9082, матовый</t>
  </si>
  <si>
    <t>Чехол для Samsung Galaxy Grand 9082, глянец</t>
  </si>
  <si>
    <t>Чехол 3D Samsung Galaxy  A7,глянец</t>
  </si>
  <si>
    <t>Чехол 3D Samsung Galaxy S5,глянец</t>
  </si>
  <si>
    <t>Чехол 3D Samsung Galaxy A7,матовый</t>
  </si>
  <si>
    <t>Чехол 3D Samsung Galaxy A8,матовый</t>
  </si>
  <si>
    <t>Чехол 3D Samsung Galaxy S5,матовый</t>
  </si>
  <si>
    <t>Макет для  Samsung Galaxy A7</t>
  </si>
  <si>
    <t>Макет для  Samsung Galaxy A8</t>
  </si>
  <si>
    <t xml:space="preserve">Макет для пластикового Samsung Galaxy S5 </t>
  </si>
  <si>
    <t xml:space="preserve">Чехол 3D Samsung Galaxy S5,глянец,люминесцентный </t>
  </si>
  <si>
    <t xml:space="preserve">Чехол 3D Samsung Galaxy S5,матовый,люминесцентный </t>
  </si>
  <si>
    <t>Чехол 3D Samsung Galaxy S5 Mini,глянец</t>
  </si>
  <si>
    <t>Чехол 3D Samsung Galaxy S5 Mini,матовый</t>
  </si>
  <si>
    <t>Макет для пластикового Samsung Galaxy S5 Mini</t>
  </si>
  <si>
    <t>Чехол 3D Samsung Galaxy S3,глянец</t>
  </si>
  <si>
    <t>Чехол 3D Samsung Galaxy S3,матовый</t>
  </si>
  <si>
    <t>Макет для пластикового Samsung Galaxy S3 (2 в 1)</t>
  </si>
  <si>
    <t>Чехол 3D Samsung Galaxy S3 Mini,глянец</t>
  </si>
  <si>
    <t>Чехол 3D Samsung Galaxy S4,глянец</t>
  </si>
  <si>
    <t>Чехол 3D Samsung Galaxy S3 Mini,матовый</t>
  </si>
  <si>
    <t>Чехол 3D Samsung Galaxy S4,матовый</t>
  </si>
  <si>
    <t>Макет для пластикового Samsung Galaxy S3 Mini</t>
  </si>
  <si>
    <t>Макет для пластикового Samsung Galaxy S4(2 в 1)</t>
  </si>
  <si>
    <t>Чехол 3D Samsung Galaxy S4,глянец,люминесцентный</t>
  </si>
  <si>
    <t>Чехол 3D Samsung Galaxy S4,матовый,люминесцентный</t>
  </si>
  <si>
    <t>Чехол 3D Samsung Galaxy S4 mini,глянец</t>
  </si>
  <si>
    <t>Чехол 3D Samsung Galaxy S4 mini,матовый</t>
  </si>
  <si>
    <t>Макет для Samsung S4 mini</t>
  </si>
  <si>
    <t>Чехол 3D Samsung Galaxy S2 (I9100) ,глянец</t>
  </si>
  <si>
    <t>Чехол 3D Samsung Galaxy S2 (I9100),матовый</t>
  </si>
  <si>
    <t>Макет для Samsung S2(I9100)</t>
  </si>
  <si>
    <t>Чехол 3D Samsung Galaxy Note 5,глянец</t>
  </si>
  <si>
    <t>Чехол 3D Samsung Galaxy Note5 ,матовый</t>
  </si>
  <si>
    <t>Макет  для пластикового Samsung  Note 5</t>
  </si>
  <si>
    <t>Чехол 3D Samsung Galaxy Note 2 N7100 глянец</t>
  </si>
  <si>
    <t>Чехол 3D Samsung Galaxy Note 2 N7100 матовый</t>
  </si>
  <si>
    <t>Макет для пластикового Samsung Note 2 N7100( 2 в 1)</t>
  </si>
  <si>
    <t>Макет  для пластикового Samsung  Note 3 Lite/Neo</t>
  </si>
  <si>
    <t>Чехол 3D Samsung Galaxy Note3 Lite/Neo,матовый</t>
  </si>
  <si>
    <t>Чехол 3D Samsung Galaxy Note 3 Lite/Neo,глянец</t>
  </si>
  <si>
    <t>Чехол 3D Samsung Galaxy Note 3 N9006,глянец</t>
  </si>
  <si>
    <t>Чехол 3D Samsung Galaxy Note3 N9006,матовый</t>
  </si>
  <si>
    <t>Макет  для пластикового Samsung  Note 3 N9006( 2 в 1)</t>
  </si>
  <si>
    <t>Макет  для пластикового Samsung  Note 4Edge</t>
  </si>
  <si>
    <t>Чехол 3D Samsung Galaxy Note4Edge ,матовый</t>
  </si>
  <si>
    <t>Чехол 3D Samsung Galaxy Note 4Edge,глянец</t>
  </si>
  <si>
    <t>Чехол 3D Samsung Galaxy Note 4,глянец</t>
  </si>
  <si>
    <t>Чехол 3D Samsung Galaxy Note 5Edge,глянец</t>
  </si>
  <si>
    <t>Чехол 3D Samsung Galaxy Note5Edge ,матовый</t>
  </si>
  <si>
    <t>Чехол 3D Samsung Galaxy Note4 ,матовый</t>
  </si>
  <si>
    <t>Макет  для пластикового Samsung  Note 4</t>
  </si>
  <si>
    <t>Макет  для пластикового Samsung  Note 5Edge</t>
  </si>
  <si>
    <t>Чехол 3D Xperia Z L36H   глянец</t>
  </si>
  <si>
    <t>Чехол 3D Xperia Z L36H   матовый</t>
  </si>
  <si>
    <t>Макет для Sony Xperia Z L36</t>
  </si>
  <si>
    <r>
      <t xml:space="preserve">Внимание , уважаемые партнеры ! Вы можете сформировать Ваш счет самостоятельно,введя небходимое количество в штуках в графу, на которую указывает стрелочка. </t>
    </r>
    <r>
      <rPr>
        <b/>
        <sz val="12"/>
        <rFont val="Calibri"/>
        <family val="2"/>
        <charset val="204"/>
        <scheme val="minor"/>
      </rPr>
      <t>Минимальный заказ чехлов от 20 штук 1 модели! ( кроме тех, где есть особые пометки). Общее количество  чехлов должно составлять не менее 300 штук.</t>
    </r>
    <r>
      <rPr>
        <b/>
        <sz val="12"/>
        <color rgb="FFFF000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Цены указаны за единицу, то есть за 1 чехол.  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</si>
  <si>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 xml:space="preserve">Прайс -лист на  сублимационные 3D чехлы  и макеты Samsung  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</si>
  <si>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Прайс -лист на  сублимационные 3D чехлы  и макеты  Apple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</si>
  <si>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t xml:space="preserve">Внимание , уважаемые партнеры ! Вы можете сформировать Ваш счет самостоятельно,введя небходимое количество в штуках в графу, на которую указывает стрелочка. Минимальный заказ чехлов от 20 штук 1 модели! ( кроме тех, где есть особые пометки). Общее количество  чехлов должно составлять не менее 300 штук. Цены указаны за единицу, то есть за 1 чехол. </t>
  </si>
  <si>
    <t>`</t>
  </si>
  <si>
    <t>Чехол 3D Samsung Galaxy Z3,глянец</t>
  </si>
  <si>
    <t>Чехол 3D Samsung Galaxy Z3,матовый</t>
  </si>
  <si>
    <t>Макет для  Samsung Galaxy Z3</t>
  </si>
  <si>
    <t>3D- BF-Z3-L</t>
  </si>
  <si>
    <t>3D-BF-Z3-M</t>
  </si>
  <si>
    <t>MJ-BF-Z3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</si>
  <si>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BF-Z3-L и   3D-BF-Z3-M</t>
    </r>
  </si>
  <si>
    <t>Чехол 3D LG G2 Mini глянец</t>
  </si>
  <si>
    <t>Чехол 3D LG G2 глянец</t>
  </si>
  <si>
    <t>Чехол 3D HTC Desire 728 ,глянец</t>
  </si>
  <si>
    <t xml:space="preserve">Чехол 3D  HTC Desire 728, матовый </t>
  </si>
  <si>
    <t>Макет для LG G2</t>
  </si>
  <si>
    <t>Макет для HTC  Desire 728</t>
  </si>
  <si>
    <t>Макет для LG G2 Mini</t>
  </si>
  <si>
    <t>Чехол 3D Huawei  Ascend Mate глянец</t>
  </si>
  <si>
    <t>Чехол 3D Huawei  Ascend Mate матовый</t>
  </si>
  <si>
    <t>Чехол 3D LG NEXUS 5  матовый</t>
  </si>
  <si>
    <t>Чехол 3D LG NEXUS 5  глянец</t>
  </si>
  <si>
    <t>Чехол 3D LG NEXUS 6  глянец</t>
  </si>
  <si>
    <t>Чехол 3D LG NEXUS 6  матовый</t>
  </si>
  <si>
    <t>Чехол 3D LG G4 Stylus глянец</t>
  </si>
  <si>
    <t>Чехол 3D LG G4 Stylus матовый</t>
  </si>
  <si>
    <t>Макет для  LG Nexus 6</t>
  </si>
  <si>
    <t>Макет для  LG Nexus 5</t>
  </si>
  <si>
    <t>Макет для  Huawei  Ascend-Mate</t>
  </si>
  <si>
    <t>Чехол 3D Huawei  Ascend Р 7 матовый</t>
  </si>
  <si>
    <t>Чехол 3D Huawei  Ascend Р7 глянец</t>
  </si>
  <si>
    <t>Макет для  Huawei  Ascend P7</t>
  </si>
  <si>
    <t>Чехол 3D Huawei  Ascend Р6 глянец</t>
  </si>
  <si>
    <t>Чехол 3D Huawei  Ascend Р6 матовый</t>
  </si>
  <si>
    <t>Макет для  Huawei  Ascend P6</t>
  </si>
  <si>
    <t>Чехол Nokia 535,глянец</t>
  </si>
  <si>
    <t>Чехол Nokia 535,матовый</t>
  </si>
  <si>
    <t>Чехол Nokia 730,матовый</t>
  </si>
  <si>
    <t>Чехол Nokia 730,глянец</t>
  </si>
  <si>
    <t>Чехол Nokia 540,глянец</t>
  </si>
  <si>
    <t>Чехол Nokia 540,матовый</t>
  </si>
  <si>
    <t>Чехол Motorola Moto X,глянец</t>
  </si>
  <si>
    <t>Чехол Motorola Moto X,матовый</t>
  </si>
  <si>
    <t>Чехол Motorola Moto X2,глянец</t>
  </si>
  <si>
    <t>Чехол Motorola Moto X2,матовый</t>
  </si>
  <si>
    <t>Чехол Motorola Moto E,глянец</t>
  </si>
  <si>
    <t>Чехол Motorola Moto E,матовый</t>
  </si>
  <si>
    <t>Чехол Motorola Moto G2,глянец</t>
  </si>
  <si>
    <t>Чехол Motorola Moto G2,матовый</t>
  </si>
  <si>
    <t>Чехол Motorola Moto E2,глянец</t>
  </si>
  <si>
    <t>Чехол Motorola Moto E2, матовый</t>
  </si>
  <si>
    <t>Чехол Motorola Moto G, матовый</t>
  </si>
  <si>
    <t>Чехол Motorola Moto G,глянец</t>
  </si>
  <si>
    <t>Чехол Blackberry Z10 глянец</t>
  </si>
  <si>
    <t>Чехол Blackberry Z10 матовый</t>
  </si>
  <si>
    <t>Макет для Blackberry Z10</t>
  </si>
  <si>
    <t>Чехол 3D XiaoMi 5 глянец</t>
  </si>
  <si>
    <t>Чехол 3D XiaoMi 4  глянец</t>
  </si>
  <si>
    <t>Чехол 3D XiaoMi 3  глянец</t>
  </si>
  <si>
    <t>Чехол 3D XiaoMi 3 матовый</t>
  </si>
  <si>
    <t>Чехол 3D XiaoMi 4 матовый</t>
  </si>
  <si>
    <t>Чехол 3D XiaoMi 5 матовый</t>
  </si>
  <si>
    <t>Макет для  XiaoMi 5</t>
  </si>
  <si>
    <t>Макет для  XiaoMi 4</t>
  </si>
  <si>
    <t>Макет для  XiaoMi 3</t>
  </si>
  <si>
    <t>Чехол 3D LG G4 Mini глянец</t>
  </si>
  <si>
    <t>Чехол 3D LG G4 глянец</t>
  </si>
  <si>
    <t>Чехол 3D LG G4 Mini матовый</t>
  </si>
  <si>
    <t>Макет для LG G34</t>
  </si>
  <si>
    <t>Макет для LG G34 Mini</t>
  </si>
  <si>
    <t>Чехол 3D LG G3 Mini глянец</t>
  </si>
  <si>
    <t>Чехол 3D LG G3Mini матовый</t>
  </si>
  <si>
    <t>Макет для LG G3 Mini</t>
  </si>
  <si>
    <t>Чехол 3D LG G3 глянец</t>
  </si>
  <si>
    <t xml:space="preserve">Макет для LG G3 </t>
  </si>
  <si>
    <t>Чехол 3D HTC Desire 826 ,глянец</t>
  </si>
  <si>
    <t xml:space="preserve">Чехол 3D  HTC Desire 826, матовый </t>
  </si>
  <si>
    <t>Макет для HTC  Desire 826</t>
  </si>
  <si>
    <t>Чехол 3D HTC Desire 820 ,глянец</t>
  </si>
  <si>
    <t xml:space="preserve">Чехол 3D  HTC Desire 820, матовый </t>
  </si>
  <si>
    <t>Макет для HTC  Desire 820</t>
  </si>
  <si>
    <t>Чехол 3D HTC Desire 816 ,глянец</t>
  </si>
  <si>
    <t xml:space="preserve">Чехол 3D  HTC Desire 816, матовый </t>
  </si>
  <si>
    <t>Макет для HTC  Desire 816</t>
  </si>
  <si>
    <t>Чехол 3D HTC One MAX глянец</t>
  </si>
  <si>
    <t>Чехол 3D HTC One M9Plus глянец</t>
  </si>
  <si>
    <t>Чехол 3D HTC One M9 глянец</t>
  </si>
  <si>
    <t>Чехол 3D HTC  One M9 матовый</t>
  </si>
  <si>
    <t>Чехол 3D HTC  One M9Plus матовый</t>
  </si>
  <si>
    <t>Чехол 3D HTC  One MAX матовый</t>
  </si>
  <si>
    <t>Макет для HTC One M9</t>
  </si>
  <si>
    <t>Макет для HTC One M9Plus</t>
  </si>
  <si>
    <t>Макет для HTC One MAX</t>
  </si>
  <si>
    <t>Чехол 3D HTC One M8 глянец</t>
  </si>
  <si>
    <t>Чехол 3D HTC ONE  X глянец</t>
  </si>
  <si>
    <t>Чехол 3D HTC ONE  (M7) глянец</t>
  </si>
  <si>
    <t>Чехол 3D HTC ONE  (M7) матовый</t>
  </si>
  <si>
    <t>Чехол 3D HTC ONE  X матовый</t>
  </si>
  <si>
    <t>Чехол 3D HTC One  M8 матовый</t>
  </si>
  <si>
    <t>Макет для HTC One M8</t>
  </si>
  <si>
    <t>Макет для HTC one X</t>
  </si>
  <si>
    <t>Макет для HTC one M7</t>
  </si>
  <si>
    <t>Чехол 3D Xperia Z2 L50W   глянец</t>
  </si>
  <si>
    <t>Чехол 3D Xperia Z1 L39H   глянец</t>
  </si>
  <si>
    <t>Чехол 3D Xperia M2   глянец</t>
  </si>
  <si>
    <t>Чехол 3D  Xperia M2   матовый</t>
  </si>
  <si>
    <t>Чехол 3D Xperia Z1 L39H   матовый</t>
  </si>
  <si>
    <t xml:space="preserve">Чехол 3D Xperia Z2 L50W   матовый </t>
  </si>
  <si>
    <t>Макет для Sony Xperia Z1/L39H М</t>
  </si>
  <si>
    <t>Макет для Sony Xperia M2</t>
  </si>
  <si>
    <t>Чехол 3D Sony  Xperia Z3   глянец</t>
  </si>
  <si>
    <t>Чехол 3D Sony  Xperia Z3   матовый</t>
  </si>
  <si>
    <t>Макет для Sony Xperia Z3</t>
  </si>
  <si>
    <t xml:space="preserve"> C уважением , Трушина Светлана 
 E-mail: cn.elco@gmail.com 
 www.elco-adv.com 
 Skype: sveta2422  
 Телефон :  +86 -147-099-91091  (WhatsApp)
УРУМЧИ, КИТАЙ</t>
  </si>
  <si>
    <r>
      <t xml:space="preserve">С уважением , Трушина Светлана 
 E-mail: cn.elco@gmail.com 
 www.elco-adv.com 
 Skype: sveta2422  
 Телефон :+86-147-099-91091  (WhatsApp,Viber)
</t>
    </r>
    <r>
      <rPr>
        <b/>
        <sz val="12"/>
        <rFont val="Calibri"/>
        <family val="2"/>
        <charset val="204"/>
        <scheme val="minor"/>
      </rPr>
      <t>УРУМЧИ,КИТАЙ</t>
    </r>
  </si>
  <si>
    <t>Чехол 3D Samsung Galaxy  A310 ( модель 2016г ),глянец</t>
  </si>
  <si>
    <t>Чехол 3D Samsung Galaxy  A310 ( модель 2016г ) ,матовый</t>
  </si>
  <si>
    <t xml:space="preserve">Макет для  Samsung Galaxy A310 ( модель 2016г </t>
  </si>
  <si>
    <t>Чехол 3D Samsung Galaxy  A510 ( модель 2016 г),глянец</t>
  </si>
  <si>
    <t>Чехол 3D Samsung Galaxy A510( модель 2016 г) ,матовый</t>
  </si>
  <si>
    <t xml:space="preserve">Макет для  Samsung Galaxy A510 ( модель 2016 г) </t>
  </si>
  <si>
    <t>3D- BF-A310-L</t>
  </si>
  <si>
    <t>3D-BF-A310-M</t>
  </si>
  <si>
    <t>MJ-BF-A310</t>
  </si>
  <si>
    <t>3D- BF-A510-L</t>
  </si>
  <si>
    <t>3D-BF-A510-M</t>
  </si>
  <si>
    <t>MJ-BF-A510</t>
  </si>
  <si>
    <t>3D- BF-A710-L</t>
  </si>
  <si>
    <t>3D-BF-A710-M</t>
  </si>
  <si>
    <t>MJ-BF-A710</t>
  </si>
  <si>
    <t>Чехол 3D Samsung Galaxy  A710 ( модель 2106 г) ,глянец</t>
  </si>
  <si>
    <t>Чехол 3D Samsung Galaxy A710 ( модель 2016г) ,матовый</t>
  </si>
  <si>
    <t xml:space="preserve">Макет для  Samsung Galaxy A710 ( модель 2016г) 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</si>
  <si>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BF-A310-L и   3D-BF-A310-M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</si>
  <si>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BF-A510-L и   3D-BF-A510-M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</si>
  <si>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BF-A710-L и   3D-BF-A710-M</t>
    </r>
  </si>
  <si>
    <t>Чехол 3D Samsung Galaxy S7,глянец</t>
  </si>
  <si>
    <t>3D-BF-S7-M</t>
  </si>
  <si>
    <t>Чехол 3D Samsung Galaxy S7,матовый</t>
  </si>
  <si>
    <t>Молд для  Samsung Galaxy S7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</si>
  <si>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BF-S7-L и   3D-BF-S7-M</t>
    </r>
  </si>
  <si>
    <t>MJ-BF-S7</t>
  </si>
  <si>
    <t>3D- BF-J1 2016-L</t>
  </si>
  <si>
    <t>3D-BF-J1 2016-M</t>
  </si>
  <si>
    <t>MJ-BF-J1 2016</t>
  </si>
  <si>
    <t>Чехол 3D Samsung Galaxy J1 2016 ,глянец</t>
  </si>
  <si>
    <t>Чехол 3D Samsung Galaxy  J1 2016 ,матовый</t>
  </si>
  <si>
    <t>Макет для  Samsung Galaxy J1 2016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</si>
  <si>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BF-J1 2016-L и   3D-BF-J1 2016-M</t>
    </r>
  </si>
  <si>
    <t>3D- BF-J5 2016-L</t>
  </si>
  <si>
    <t>Чехол 3D Samsung Galaxy J5  2016,глянец</t>
  </si>
  <si>
    <t>Чехол 3D Samsung Galaxy  J5 2016 ,матовый</t>
  </si>
  <si>
    <t>MJ-BF-J5 2016</t>
  </si>
  <si>
    <t>Макет для  Samsung Galaxy J5 2016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</si>
  <si>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BF-J5 2016-L и   3D-BF-J5 2016-M</t>
    </r>
  </si>
  <si>
    <t>Чехол 3D Samsung Galaxy J7 2016 ,глянец</t>
  </si>
  <si>
    <t>3D- BF-J7 2016-L</t>
  </si>
  <si>
    <t>3D-BF-J7 2016-M</t>
  </si>
  <si>
    <t>Чехол 3D Samsung Galaxy  J7 2016 ,матовый</t>
  </si>
  <si>
    <t>MJ-BF-J7 2016</t>
  </si>
  <si>
    <t>Макет для  Samsung Galaxy J7 2016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</si>
  <si>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BF-J7 2016-L и   3D-BF-J7 2016-M</t>
    </r>
  </si>
  <si>
    <t>3D-BF-LG-G PRO LITE-L</t>
  </si>
  <si>
    <t>3D-BF-LG G PRO LITE-М</t>
  </si>
  <si>
    <t>Чехол 3D LG G PRO LITE  матовый</t>
  </si>
  <si>
    <t>Чехол 3D LG G PRO LITE  глянец</t>
  </si>
  <si>
    <t xml:space="preserve">Макет для  LG G PRO LITE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</si>
  <si>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 PRO LITE-L  и 3D-BF-LG-G PRO LITE-M</t>
    </r>
  </si>
  <si>
    <t>Минимальный заказ чехлов от 10 штук 1 модели! Общее количество  чехлов должно составлять не менее 300 штук</t>
  </si>
  <si>
    <t xml:space="preserve">Чехол для Ipad Mini 4 ,матовый, </t>
  </si>
  <si>
    <t>Чехол для Ipad Mini 4,глянец,</t>
  </si>
  <si>
    <t xml:space="preserve">пластик, глянец, </t>
  </si>
  <si>
    <t>3D- BF- IPMINI 4 L</t>
  </si>
  <si>
    <t>3D- BF- IPMINI 4 M</t>
  </si>
  <si>
    <t>3D- BF- IPMINI 2,3  L</t>
  </si>
  <si>
    <t>3D- BF- IPMINI 2,3 M</t>
  </si>
  <si>
    <t>Чехол для Ipad Mini 2,3 ,глянец,</t>
  </si>
  <si>
    <t xml:space="preserve">Чехол для Ipad Mini 2,3 ,матовый, </t>
  </si>
  <si>
    <t>Макет для IPAD Mini 4</t>
  </si>
  <si>
    <t>MJ-BF-IPAD 4</t>
  </si>
  <si>
    <t>MJ-IPMINI 2,3</t>
  </si>
  <si>
    <t>Макет для IPAD mini 2, 3</t>
  </si>
  <si>
    <t>Чехол для Iphone 5/5S силикон+ пластик,6 цветов глянец</t>
  </si>
  <si>
    <t>Чехол для Iphone 5/5Sсиликон+ пластик,6 цветов,матовый</t>
  </si>
  <si>
    <t>Макет для Iphone 5/5Sсиликон+пластик</t>
  </si>
  <si>
    <t>3D- PIP5/5S-L</t>
  </si>
  <si>
    <t>Чехол для Iphone 5/5S силикон+ пластик,6 цветов</t>
  </si>
  <si>
    <t>Макет для силикон+ пластик Iphone 5/5S</t>
  </si>
  <si>
    <t>Чехол 3D Samsung Galaxy S7 Edge ,глянец</t>
  </si>
  <si>
    <t>Чехол 3D Samsung Galaxy S7 Edge,матовый</t>
  </si>
  <si>
    <t>3D- BF-S7 Edge-L</t>
  </si>
  <si>
    <t>3D-BF-S7 Edge-M</t>
  </si>
  <si>
    <t>3D- BF-S7-L</t>
  </si>
  <si>
    <t>MJ-BF-S7 Edge</t>
  </si>
  <si>
    <t>Молд для  Samsung Galaxy S7 Edge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</si>
  <si>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BF-S7 Edge-L и   3D-BF-S7 Edge-M</t>
    </r>
  </si>
  <si>
    <t>Чехол 3D Samsung Galaxy J210 ( 2016 г) ,глянец</t>
  </si>
  <si>
    <t>Чехол 3D Samsung Galaxy  J210 ( 2016 г.)  ,матовый</t>
  </si>
  <si>
    <t>Макет для  Samsung Galaxy J210 ( 2016 г.)</t>
  </si>
  <si>
    <t>3D- BF-J3-L</t>
  </si>
  <si>
    <t>Чехол 3D Samsung Galaxy J3  ,глянец</t>
  </si>
  <si>
    <t>Чехол 3D Samsung Galaxy  J3   ,матовый</t>
  </si>
  <si>
    <t>Макет для  Samsung Galaxy J3</t>
  </si>
  <si>
    <t>3D- BF-C7-L</t>
  </si>
  <si>
    <t>Чехол 3D Samsung Galaxy C7 ,глянец</t>
  </si>
  <si>
    <t>3D-BF-C7-M</t>
  </si>
  <si>
    <t>Чехол 3D Samsung Galaxy  C7 ,матовый</t>
  </si>
  <si>
    <t>MJ-BF-C7</t>
  </si>
  <si>
    <t>Макет для  Samsung Galaxy C7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</si>
  <si>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BF-C7-L и   3D-BF-C7-M</t>
    </r>
  </si>
  <si>
    <t>Чехол 3D Samsung Galaxy S7 Active ,глянец</t>
  </si>
  <si>
    <t>Чехол 3D Samsung Galaxy S7 Active,матовый</t>
  </si>
  <si>
    <t>3D-BF-S7 Active-M</t>
  </si>
  <si>
    <t>3D- BF-S7 Active-L</t>
  </si>
  <si>
    <t>MJ-BF-S7 Active</t>
  </si>
  <si>
    <t>Молд для  Samsung Galaxy S7 Active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</si>
  <si>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BF-S7 Active-L и   3D-BF-S7 Active-M</t>
    </r>
  </si>
  <si>
    <t>3D- BF-C5-L</t>
  </si>
  <si>
    <t>3D-BF-C5-M</t>
  </si>
  <si>
    <t>MJ-BF-C5</t>
  </si>
  <si>
    <t>Чехол 3D Samsung Galaxy C5,глянец</t>
  </si>
  <si>
    <t>Чехол 3D Samsung Galaxy  C5 ,матовый</t>
  </si>
  <si>
    <t>Макет для  Samsung Galaxy C5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</si>
  <si>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BF-C5-L и   3D-BF-C5-M</t>
    </r>
  </si>
  <si>
    <t>3D- BF-J1 Mini-L</t>
  </si>
  <si>
    <t>3D-BF-J1 Mini-M</t>
  </si>
  <si>
    <t>MJ-BF-J1 Mini</t>
  </si>
  <si>
    <t>Чехол 3D Samsung Galaxy  J1 Mini ,матовый</t>
  </si>
  <si>
    <t>Чехол 3D Samsung Galaxy J1 Mini ,глянец</t>
  </si>
  <si>
    <t>Макет для  Samsung Galaxy J1 Mini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</si>
  <si>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BF-J1 Mini-L и   3D-BF-J1 Mini-M</t>
    </r>
  </si>
  <si>
    <t>Чехол для Samsung Galaxy ACE 4 (G357) , глянец</t>
  </si>
  <si>
    <t>Чехол для Samsung Galaxy ACE 4  (G357), матовый</t>
  </si>
  <si>
    <t>3D-BF-Ace4-М</t>
  </si>
  <si>
    <t>3D-BF-Ace4-L</t>
  </si>
  <si>
    <t>MJ-BF-ACE4</t>
  </si>
  <si>
    <t>Макет  для пластикового Samsung  Galaxy ACE 4</t>
  </si>
  <si>
    <r>
      <t xml:space="preserve">подходит для использования с сублимационной бумагой  для чехлов </t>
    </r>
    <r>
      <rPr>
        <b/>
        <sz val="8"/>
        <rFont val="Calibri"/>
        <family val="2"/>
        <charset val="204"/>
        <scheme val="minor"/>
      </rPr>
      <t>Galaxy ACE 4 и 3D-BF-Ace4-М</t>
    </r>
  </si>
  <si>
    <t>3D-N7100-L( Lum)</t>
  </si>
  <si>
    <t>3D-N7100-M (Lum)</t>
  </si>
  <si>
    <t>Чехол 3D Samsung Galaxy Note 2 N7100 глянец, люминисцентный</t>
  </si>
  <si>
    <t>Чехол 3D Samsung Galaxy Note 2 N7100 матовый, люминисцентный</t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</si>
  <si>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 xml:space="preserve">Прайс -лист на  сублимационные 3D чехлы  и макеты HUAWEI 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</si>
  <si>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t>Чехол 3D Huawei  Honor 7глянец</t>
  </si>
  <si>
    <t>Чехол 3D Huawei  Honor  7 матовый</t>
  </si>
  <si>
    <t>Макет для  Huawei  Honor 7</t>
  </si>
  <si>
    <t>MJ-BF-Huawei  Honor 7</t>
  </si>
  <si>
    <t>3D-BF-Huawei  Honor 7 -M</t>
  </si>
  <si>
    <t>3D-BF-Huawei   Honor 7- L</t>
  </si>
  <si>
    <t>3D-BF-Huawei  Mate 8- L</t>
  </si>
  <si>
    <t>3D-BF-Huawei Mate 8 -M</t>
  </si>
  <si>
    <t>MJ-BF-Huawei Mate 8</t>
  </si>
  <si>
    <t>Чехол 3D Huawei  Mate 8 матовый</t>
  </si>
  <si>
    <t>Чехол 3D Huawei  Mate 8 глянец</t>
  </si>
  <si>
    <t>Макет для  Huawei  Mate 8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</si>
  <si>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8- L  и 3D-BF-Huawei Mate 8- M</t>
    </r>
  </si>
  <si>
    <t>3D-BF-Huawei   Honor 5C- L</t>
  </si>
  <si>
    <t>3D-BF-Huawei  Honor 5C -M</t>
  </si>
  <si>
    <t>MJ-BF-Huawei  Honor 5C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</si>
  <si>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5C - L  и 3D-BF-Huawei  Honor 5C M</t>
    </r>
  </si>
  <si>
    <t>Чехол 3D Huawei  Honor 5 C глянец</t>
  </si>
  <si>
    <t>Чехол 3D Huawei  Honor  5C матовый</t>
  </si>
  <si>
    <t>Макет для  Huawei  Honor 5C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</si>
  <si>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7- L  и 3D-BF-Huawei  Honor 7- M</t>
    </r>
  </si>
  <si>
    <t>Макет для  Huawei   P8</t>
  </si>
  <si>
    <t>Чехол 3D Huawei   Р8 матовый</t>
  </si>
  <si>
    <t>Чехол 3D Huawei   Р8 глянец</t>
  </si>
  <si>
    <t>3D-BF-Huawei   Р8 -M</t>
  </si>
  <si>
    <t>3D-BF-Huawei   Р8 L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</si>
  <si>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Р8  L  и 3D-BF-Huawei  Р8 M</t>
    </r>
  </si>
  <si>
    <t>MJ-BF-Huawei  P8</t>
  </si>
  <si>
    <t>3D-BF-Huawei  Mate 7- L</t>
  </si>
  <si>
    <t>3D-BF-Huawei Mate 7 -M</t>
  </si>
  <si>
    <t>MJ-BF-Huawei Mate 7</t>
  </si>
  <si>
    <t>Макет для  Huawei  Mate 7</t>
  </si>
  <si>
    <t>Чехол 3D Huawei  Mate 7 матовый</t>
  </si>
  <si>
    <t>Чехол 3D Huawei  Mate 7глянец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</si>
  <si>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7- L  и 3D-BF-Huawei Mate 7- M</t>
    </r>
  </si>
  <si>
    <t>3D-BF-Huawei   Honor 5X- L</t>
  </si>
  <si>
    <t>3D-BF-Huawei  Honor 5X -M</t>
  </si>
  <si>
    <t>MJ-BF-Huawei  Honor 5X</t>
  </si>
  <si>
    <t>Чехол 3D Huawei  Honor 5X глянец</t>
  </si>
  <si>
    <t>Чехол 3D Huawei  Honor  5X матовый</t>
  </si>
  <si>
    <t>Макет для  Huawei  Honor 5X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</si>
  <si>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5X - L  и 3D-BF-Huawei  Honor 5X M</t>
    </r>
  </si>
  <si>
    <t>3D-BF-Huawei   Honor V8- L</t>
  </si>
  <si>
    <t>3D-BF-Huawei  Honor V8-M</t>
  </si>
  <si>
    <t>MJ-BF-Huawei  Honor V8</t>
  </si>
  <si>
    <t>Макет для  Huawei  Honor V8</t>
  </si>
  <si>
    <t>Чехол 3D Huawei  Honor  V8 матовый</t>
  </si>
  <si>
    <t>Чехол 3D Huawei  Honor V8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</si>
  <si>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V8 - L  и 3D-BF-Huawei  Honor V8  M</t>
    </r>
  </si>
  <si>
    <t>3D-BF-Huawei   Р9 PLUS -M</t>
  </si>
  <si>
    <t>MJ-BF-Huawei  P9 PLUS</t>
  </si>
  <si>
    <t>Чехол 3D Huawei   Р9 PLUS глянец</t>
  </si>
  <si>
    <t>Макет для  Huawei   P9 PLUS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</si>
  <si>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Р9 PLUS  L  и 3D-BF-Huawei  Р9 PLUS M</t>
    </r>
  </si>
  <si>
    <t>3D-BF-Huawei   Р9 PLUS-L</t>
  </si>
  <si>
    <t>Чехол 3D Huawei  Honor  4C глянец</t>
  </si>
  <si>
    <t>Чехол 3D Huawei  Honor  4C матовый</t>
  </si>
  <si>
    <t>3D-BF-Huawei  Honor 4C -M</t>
  </si>
  <si>
    <t>3D-BF-Huawei   Honor 4C- L</t>
  </si>
  <si>
    <t>MJ-BF-Huawei  Honor 4C</t>
  </si>
  <si>
    <t>Макет для  Huawei  Honor 4C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</si>
  <si>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4C- L  и 3D-BF-Huawei  Honor 4C- M</t>
    </r>
  </si>
  <si>
    <t>3D-BF-Huawei   Р9 L</t>
  </si>
  <si>
    <t>3D-BF-Huawei   Р9 -M</t>
  </si>
  <si>
    <t>MJ-BF-Huawei  P9</t>
  </si>
  <si>
    <t>Чехол 3D Huawei   Р9 глянец</t>
  </si>
  <si>
    <t>Чехол 3D Huawei   Р9 матовый</t>
  </si>
  <si>
    <t>Макет для  Huawei   P9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</si>
  <si>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Р9  L  и 3D-BF-Huawei  Р9 M</t>
    </r>
  </si>
  <si>
    <t>Макет для  Huawei   P9 Lite</t>
  </si>
  <si>
    <t>MJ-BF-Huawei  P9 Lite</t>
  </si>
  <si>
    <t>3D-BF-Huawei   Р9 Lite  -M</t>
  </si>
  <si>
    <t>3D-BF-Huawei   Р9 Lite L</t>
  </si>
  <si>
    <t>Чехол 3D Huawei   Р9 Lite глянец</t>
  </si>
  <si>
    <t>Чехол 3D Huawei   Р9 Lite матовый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</si>
  <si>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Р9 Lite  L  и 3D-BF-Huawei  Р9 Lite M</t>
    </r>
  </si>
  <si>
    <t>MJ-BF-Huawei  G8</t>
  </si>
  <si>
    <t>3D-BF-Huawei  G8-M</t>
  </si>
  <si>
    <t>3D-BF-Huawei   G8- L</t>
  </si>
  <si>
    <t>Чехол 3D Huawei  G8 глянец</t>
  </si>
  <si>
    <t>Чехол 3D Huawei  G8 матовый</t>
  </si>
  <si>
    <t>Макет для  Huawei  G8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</si>
  <si>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G8 - L  и 3D-BF-Huawei  G8  M</t>
    </r>
  </si>
  <si>
    <t>3D-BF-Huawei   Р8 Lite L</t>
  </si>
  <si>
    <t>3D-BF-Huawei   Р8 Lite -M</t>
  </si>
  <si>
    <t>MJ-BF-Huawei  P8 Lite</t>
  </si>
  <si>
    <t>Чехол 3D Huawei   Р8 Lite матовый</t>
  </si>
  <si>
    <t>Чехол 3D Huawei   Р8 Lite глянец</t>
  </si>
  <si>
    <t>Макет для  Huawei   P8 Lite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</si>
  <si>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Р8 Lite  L  и 3D-BF-Huawei  Р8 Lite M</t>
    </r>
  </si>
  <si>
    <t>Чехол 3D Huawei  Honor 4X глянец</t>
  </si>
  <si>
    <t>3D-BF-Huawei   Honor 4X- L</t>
  </si>
  <si>
    <t>3D-BF-Huawei  Honor 4X -M</t>
  </si>
  <si>
    <t>Чехол 3D Huawei  Honor  4X матовый</t>
  </si>
  <si>
    <t>MJ-BF-Huawei  Honor 4X</t>
  </si>
  <si>
    <t>Макет для  Huawei  Honor 4X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</si>
  <si>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4X - L  и 3D-BF-Huawei  Honor 4X M</t>
    </r>
  </si>
  <si>
    <t>3D-BF-Huawei  Nexus 6P- L</t>
  </si>
  <si>
    <t>Чехол 3D Huawei Nexus 6P глянец</t>
  </si>
  <si>
    <t>Чехол 3D Huawei  Nexus 6P матовый</t>
  </si>
  <si>
    <t>3D-BF-Huawei  Nexus 6P-M</t>
  </si>
  <si>
    <t>MJ-BF-Huawei  Nexus 6P</t>
  </si>
  <si>
    <t>Макет для  Huawei  Nexus 6P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</si>
  <si>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Nexus 6P - L  и 3D-BF-Huawei  Nexus 6P  M</t>
    </r>
  </si>
  <si>
    <t>3D-BF-Huawei   Honor Bee- L</t>
  </si>
  <si>
    <t>3D-BF-Huawei  Honor Bee-M</t>
  </si>
  <si>
    <t>MJ-BF-Huawei  Honor Bee</t>
  </si>
  <si>
    <t>Макет для  Huawei  Honor Bee</t>
  </si>
  <si>
    <t>Чехол 3D Huawei  Honor  Bee матовый</t>
  </si>
  <si>
    <t>Чехол 3D Huawei  Honor Bee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</si>
  <si>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Bee - L  и 3D-BF-Huawei  Honor Bee  M</t>
    </r>
  </si>
  <si>
    <t>3D-BF-Huawei  Honor 6 -M</t>
  </si>
  <si>
    <t>3D-BF-Huawei   Honor 6- L</t>
  </si>
  <si>
    <t>MJ-BF-Huawei  Honor 6</t>
  </si>
  <si>
    <t>Макет для  Huawei  Honor 6</t>
  </si>
  <si>
    <t>Чехол 3D Huawei  Honor  6 матовый</t>
  </si>
  <si>
    <t>Чехол 3D Huawei  Honor 6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</si>
  <si>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6- L  и 3D-BF-Huawei  Honor 6- M</t>
    </r>
  </si>
  <si>
    <t>Чехол 3D Huawei  Honor 6 Plus глянец</t>
  </si>
  <si>
    <t>3D-BF-Huawei   Honor 6 Plus- L</t>
  </si>
  <si>
    <t>3D-BF-Huawei  Honor 6 Plus -M</t>
  </si>
  <si>
    <t>Чехол 3D Huawei  Honor  6 Plus  матовый</t>
  </si>
  <si>
    <t>MJ-BF-Huawei  Honor 6 Plus</t>
  </si>
  <si>
    <t>Макет для  Huawei  Honor 6 Plus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</si>
  <si>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6 Plus- L  и 3D-BF-Huawei  Honor 6 Plus- M</t>
    </r>
  </si>
  <si>
    <t>Чехол 3D Huawei   Р9 PLUS матовый</t>
  </si>
  <si>
    <t>3D-BF- Sony  Xperia XA Ultra M</t>
  </si>
  <si>
    <t>3D-BF- Sony  Xperia XA Ultra L</t>
  </si>
  <si>
    <t>MJ-BF-Sony Xperia XA Ultra</t>
  </si>
  <si>
    <t>Чехол 3D Xperia XA Ultra   глянец</t>
  </si>
  <si>
    <t xml:space="preserve">Чехол 3D  XA Ultra   матовый </t>
  </si>
  <si>
    <t>Макет для Sony  XA Ultra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</si>
  <si>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XA Ultra L  и 3D-BF- Sony   XA Ultra М</t>
    </r>
  </si>
  <si>
    <t>3D-BF- Sony  Xperia XA L</t>
  </si>
  <si>
    <t>3D-BF- Sony  Xperia XA  M</t>
  </si>
  <si>
    <t>MJ-BF-Sony Xperia XA</t>
  </si>
  <si>
    <t>Чехол 3D Xperia XA  глянец</t>
  </si>
  <si>
    <t xml:space="preserve">Чехол 3D  XA  матовый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</si>
  <si>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XA  L  и 3D-BF- Sony   XA  М</t>
    </r>
  </si>
  <si>
    <t>Чехол 3D Xperia X   глянец</t>
  </si>
  <si>
    <t>3D-BF- Sony  Xperia X L</t>
  </si>
  <si>
    <t>3D-BF- Sony  Xperia X M</t>
  </si>
  <si>
    <t xml:space="preserve">Чехол 3D  X  матовый </t>
  </si>
  <si>
    <t>MJ-BF-Sony Xperia X</t>
  </si>
  <si>
    <t>Макет для Sony  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</si>
  <si>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X L  и 3D-BF- Sony   X М</t>
    </r>
  </si>
  <si>
    <t>3D-BF- Sony  Xperia Z5 Plus L</t>
  </si>
  <si>
    <t>3D-BF- Sony  Xperia Z5 PlusM</t>
  </si>
  <si>
    <t>MJ-BF-Sony Xperia Z5 PLus M</t>
  </si>
  <si>
    <t>Чехол 3D Xperia Z5 Plus глянец</t>
  </si>
  <si>
    <t xml:space="preserve">Чехол 3D Xperia Z5 Plus  матовый </t>
  </si>
  <si>
    <t>Макет для Sony Xperia Z5 PlusM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</si>
  <si>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Z5 Plus L  и 3D-BF- Sony  Xperia Z5 Plus М</t>
    </r>
  </si>
  <si>
    <t>3D-BF-Xperia M5 L</t>
  </si>
  <si>
    <t>3D-BF-Xperia M5 M</t>
  </si>
  <si>
    <t>MJ-BF-Sony Xperia M5</t>
  </si>
  <si>
    <t>Чехол 3D Xperia M5   глянец</t>
  </si>
  <si>
    <t>Чехол 3D  Xperia M5 матовый</t>
  </si>
  <si>
    <t>Макет для Sony Xperia M5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</si>
  <si>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3D-BF-Sony Xperia M5 L  и 3D-BF-Sony Xperia M5 M</t>
    </r>
  </si>
  <si>
    <t>3D-BF- Sony  Xperia Z5 Mini L</t>
  </si>
  <si>
    <t>Чехол 3D Xperia Z5 Mini глянец</t>
  </si>
  <si>
    <t>3D-BF- Sony  Xperia Z5 Mini M</t>
  </si>
  <si>
    <t xml:space="preserve">Чехол 3D Xperia Z5 Mini  матовый </t>
  </si>
  <si>
    <t>MJ-BF-Sony Xperia Z5 Mini M</t>
  </si>
  <si>
    <t>Макет для Sony Xperia Z5 Mini M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</si>
  <si>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Z5 Mini L  и 3D-BF- Sony  Xperia Z5 MiniМ</t>
    </r>
  </si>
  <si>
    <t>3D-BF- Sony  Xperia Z5 L</t>
  </si>
  <si>
    <t>Чехол 3D Xperia Z5 глянец</t>
  </si>
  <si>
    <t xml:space="preserve">Чехол 3D Xperia Z5 матовый </t>
  </si>
  <si>
    <t>3D-BF- Sony  Xperia Z5 M</t>
  </si>
  <si>
    <t>MJ-BF-Sony Xperia Z5 M</t>
  </si>
  <si>
    <t>Макет для Sony Xperia Z5 M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</si>
  <si>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Z5  L  и 3D-BF- Sony  Xperia Z5 М</t>
    </r>
  </si>
  <si>
    <t>Чехол 3D Xperia Z4 Mini   глянец</t>
  </si>
  <si>
    <t>3D-BF- Sony  Xperia Z4 Mini M</t>
  </si>
  <si>
    <t xml:space="preserve">Чехол 3D Xperia Z4 Mini  матовый </t>
  </si>
  <si>
    <t>Макет для Sony Xperia Z4 Mini</t>
  </si>
  <si>
    <t xml:space="preserve">Макет для Sony Xperia Z2/L50W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</si>
  <si>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Z4 L  и 3D-BF- Sony  Xperia Z4 М</t>
    </r>
  </si>
  <si>
    <t>MJ-BF-Sony Xperia Z4 Mini M</t>
  </si>
  <si>
    <t>3D-BF- Sony  Xperia T2 L</t>
  </si>
  <si>
    <t>3D-BF- Sony  Xperia T2 M</t>
  </si>
  <si>
    <t>MJ-BF-Sony Xperia T2</t>
  </si>
  <si>
    <t>Макет для Sony  T2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</si>
  <si>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T2 L  и 3D-BF- Sony   T2 М</t>
    </r>
  </si>
  <si>
    <t xml:space="preserve">Чехол 3D  T2  матовый </t>
  </si>
  <si>
    <t>Чехол 3D Xperia T2  глянец</t>
  </si>
  <si>
    <t>3D-BF-Xperia M4 L</t>
  </si>
  <si>
    <t>3D-BF-Xperia M4 M</t>
  </si>
  <si>
    <t>MJ-BF-Sony Xperia M4</t>
  </si>
  <si>
    <t>Макет для Sony Xperia M4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</si>
  <si>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3D-BF-Sony Xperia M4 L  и 3D-BF-Sony Xperia M4 M</t>
    </r>
  </si>
  <si>
    <t>Чехол 3D  Xperia M4 матовый</t>
  </si>
  <si>
    <t>Чехол 3D Xperia M4   глянец</t>
  </si>
  <si>
    <t>Чехол 3D Sony  Xperia Z3  Mini глянец</t>
  </si>
  <si>
    <t>3D-BF-Sony Xperia Z3 Mini L</t>
  </si>
  <si>
    <t>3D-BF-Sony Xperia Z3 Mini M</t>
  </si>
  <si>
    <t>MJ-BF-Sony Xperia Z3 Mini</t>
  </si>
  <si>
    <t>Макет для Sony Xperia Z3 Mini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</si>
  <si>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3D-BF-Sony Xperia Z3 Mini L  и 3D-BF-Sony Xperia Z3 Mini M</t>
    </r>
  </si>
  <si>
    <t>Чехол 3D Sony  Xperia Z3 Mini   матовый</t>
  </si>
  <si>
    <t>3D-BF- Sony  Xperia C3 L</t>
  </si>
  <si>
    <t>Чехол 3D Xperia C3  глянец</t>
  </si>
  <si>
    <t>3D-BF- Sony  Xperia C3 M</t>
  </si>
  <si>
    <t xml:space="preserve">Чехол 3D  C3  матовый </t>
  </si>
  <si>
    <t>MJ-BF-Sony Xperia C3</t>
  </si>
  <si>
    <t>Макет для Sony  C3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</si>
  <si>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C3 L  и 3D-BF- Sony   C3 М</t>
    </r>
  </si>
  <si>
    <t>3D-BF- Sony  Xperia T3 L</t>
  </si>
  <si>
    <t>3D-BF- Sony  Xperia T3 M</t>
  </si>
  <si>
    <t>MJ-BF-Sony Xperia T3</t>
  </si>
  <si>
    <t>Макет для Sony  T3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</si>
  <si>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T3 L  и 3D-BF- Sony   T3 М</t>
    </r>
  </si>
  <si>
    <t xml:space="preserve">Чехол 3D  T3  матовый </t>
  </si>
  <si>
    <t>Чехол 3D Xperia T3  глянец</t>
  </si>
  <si>
    <t>3D-BF- Sony  Xperia Z4M</t>
  </si>
  <si>
    <t>MJ-BF-Sony Xperia Z4 M</t>
  </si>
  <si>
    <t>Чехол 3D Xperia Z4   глянец</t>
  </si>
  <si>
    <t xml:space="preserve">Чехол 3D Xperia Z4 матовый </t>
  </si>
  <si>
    <t>Макет для Sony Xperia Z4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</si>
  <si>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Xperia Z4 MiniL  и 3D-BF- Sony  Xperia Z4 Mini  М</t>
    </r>
  </si>
  <si>
    <t>3D-BF- Sony  Xperia Z4 L</t>
  </si>
  <si>
    <t>3D-BF- Sony  Xperia C4 L</t>
  </si>
  <si>
    <t>Чехол 3D Xperia C4  глянец</t>
  </si>
  <si>
    <t xml:space="preserve">Чехол 3D  C4  матовый </t>
  </si>
  <si>
    <t>3D-BF- Sony  Xperia C4 M</t>
  </si>
  <si>
    <t>MJ-BF-Sony Xperia C4</t>
  </si>
  <si>
    <t>Макет для Sony  C4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</si>
  <si>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C4 L  и 3D-BF- Sony   C4 М</t>
    </r>
  </si>
  <si>
    <t>3D-BF- Sony  Xperia Z4 Mini L</t>
  </si>
  <si>
    <t>3D-BF- Sony  Xperia E4 L</t>
  </si>
  <si>
    <t>Чехол 3D Xperia E4  глянец</t>
  </si>
  <si>
    <t>3D-BF- Sony  Xperia E4 M</t>
  </si>
  <si>
    <t xml:space="preserve">Чехол 3D  E4  матовый </t>
  </si>
  <si>
    <t>MJ-BF-Sony Xperia E4</t>
  </si>
  <si>
    <t>Макет для Sony  E4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</si>
  <si>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E4 L  и 3D-BF- Sony   E4 М</t>
    </r>
  </si>
  <si>
    <t>3D-BF- Sony  M35H  L</t>
  </si>
  <si>
    <t>3D-BF- Sony  M35H M</t>
  </si>
  <si>
    <t>MJ-BF-Sony M35H</t>
  </si>
  <si>
    <t>Чехол 3D Xperia M35H глянец</t>
  </si>
  <si>
    <t xml:space="preserve">Чехол 3D  M35H  матовый </t>
  </si>
  <si>
    <t xml:space="preserve">Макет для Sony  M35H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</si>
  <si>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 Sony   M35H L  и 3D-BF- Sony   M35H  М</t>
    </r>
  </si>
  <si>
    <t>3D-BF- Sony  Xperia C5 L</t>
  </si>
  <si>
    <t>3D-BF- Sony  Xperia C5 M</t>
  </si>
  <si>
    <t>MJ-BF-Sony Xperia C5</t>
  </si>
  <si>
    <t>Макет для Sony  C5</t>
  </si>
  <si>
    <t xml:space="preserve">Чехол 3D  C5  матовый </t>
  </si>
  <si>
    <t>Чехол 3D Xperia C5  глянец</t>
  </si>
  <si>
    <t>3D-BF-Moto X3-L</t>
  </si>
  <si>
    <t>3D-BF-Moto X3-M</t>
  </si>
  <si>
    <t>MJ-BF-Moto X3</t>
  </si>
  <si>
    <t>Чехол Motorola Moto X3,матовый</t>
  </si>
  <si>
    <t>Чехол Motorola Moto X3,глянец</t>
  </si>
  <si>
    <t>Макет Motorola Moto X3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</si>
  <si>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X3-L и 3D-BF-Moto X3-M</t>
    </r>
  </si>
  <si>
    <t>3D-BF-Moto G4 Play-L</t>
  </si>
  <si>
    <t>3D-BF-Moto G4 Play -M</t>
  </si>
  <si>
    <t>MJ-BF-Moto G4 Play</t>
  </si>
  <si>
    <t>Чехол Motorola Moto G4 Play,глянец</t>
  </si>
  <si>
    <t>Чехол Motorola Moto G4 Play,матовый</t>
  </si>
  <si>
    <t>Макет Motorola Moto G4 Play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</si>
  <si>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G4 Play-L и 3D-BF-Moto G4 Play -M</t>
    </r>
  </si>
  <si>
    <t>3D-BF-Moto G4-L</t>
  </si>
  <si>
    <t>Чехол Motorola Moto G4,глянец</t>
  </si>
  <si>
    <t>3D-BF-Moto G4 -M</t>
  </si>
  <si>
    <t>Чехол Motorola Moto G4 ,матовый</t>
  </si>
  <si>
    <t xml:space="preserve">MJ-BF-Moto G4 </t>
  </si>
  <si>
    <t xml:space="preserve">Макет Motorola Moto G4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</si>
  <si>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G4 -L и 3D-BF-Moto G4  -M</t>
    </r>
  </si>
  <si>
    <t>3D-BF-Moto X Play-L</t>
  </si>
  <si>
    <t>Чехол Motorola Moto X Play,глянец</t>
  </si>
  <si>
    <t>3D-BF-Moto X Play-M</t>
  </si>
  <si>
    <t>MJ-BF-Moto X Play</t>
  </si>
  <si>
    <t>Макет Motorola Moto X Play</t>
  </si>
  <si>
    <t>Чехол Motorola Moto X Play,матовый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</si>
  <si>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X Play-L и 3D-BF-Moto X Play-M</t>
    </r>
  </si>
  <si>
    <t>3D-BF-Moto G3-L</t>
  </si>
  <si>
    <t>Чехол Motorola Moto G3,глянец</t>
  </si>
  <si>
    <t>3D-BF-Moto G3 -M</t>
  </si>
  <si>
    <t>MJ-BF-Moto G3</t>
  </si>
  <si>
    <t>Макет Motorola Moto G3</t>
  </si>
  <si>
    <t>Чехол Motorola Moto G3,матовый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</si>
  <si>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G3-L и 3D-BF-Moto G3 -M</t>
    </r>
  </si>
  <si>
    <t>3D-BF-Moto X Style-L</t>
  </si>
  <si>
    <t>3D-BF-Moto X Style-M</t>
  </si>
  <si>
    <t>MJ-BF-Moto X Style</t>
  </si>
  <si>
    <t>Макет Motorola Moto X Style</t>
  </si>
  <si>
    <t>Чехол Motorola Moto  X Style,матовый</t>
  </si>
  <si>
    <t>Чехол Motorola Moto X Style,глянец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</si>
  <si>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 3D-BF-Moto X Style-L и 3D-BF-Moto X Style-M</t>
    </r>
  </si>
  <si>
    <t>3D-BF-Nokia 650-L</t>
  </si>
  <si>
    <t>3D-BF-Nokia 650-M</t>
  </si>
  <si>
    <t>MJ-BF-Nokia 650</t>
  </si>
  <si>
    <t>Макет Nokia 650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</si>
  <si>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650-и 3D-BF-Nokia 650-M</t>
    </r>
  </si>
  <si>
    <t>Чехол Nokia 650,матовый</t>
  </si>
  <si>
    <t>Чехол Nokia 650,глянец</t>
  </si>
  <si>
    <t>3D-BF-Nokia 640-L</t>
  </si>
  <si>
    <t>3D-BF-Nokia 640-M</t>
  </si>
  <si>
    <t>MJ-BF-Nokia 640</t>
  </si>
  <si>
    <t>Макет Nokia 640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</si>
  <si>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640-и 3D-BF-Nokia 640-M</t>
    </r>
  </si>
  <si>
    <t>Чехол Nokia 640,матовый</t>
  </si>
  <si>
    <t>Чехол Nokia 640,глянец</t>
  </si>
  <si>
    <t>3D-BF-Nokia 950-L</t>
  </si>
  <si>
    <t>3D-BF-Nokia 950-M</t>
  </si>
  <si>
    <t>MJ-BF-Nokia 950</t>
  </si>
  <si>
    <t>Макет Nokia 950</t>
  </si>
  <si>
    <t>Чехол Nokia 950,матовый</t>
  </si>
  <si>
    <t>Чехол Nokia 950,глянец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</si>
  <si>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950-и 3D-BF-Nokia 950-M</t>
    </r>
  </si>
  <si>
    <t>3D-BF-Nokia 530-L</t>
  </si>
  <si>
    <t>Чехол Nokia 530,глянец</t>
  </si>
  <si>
    <t>3D-BF-Nokia 530-M</t>
  </si>
  <si>
    <t>MJ-BF-Nokia 530</t>
  </si>
  <si>
    <t>Макет Nokia 530</t>
  </si>
  <si>
    <t>Чехол Nokia 530,матовый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</si>
  <si>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3D-BF-Nokia 530-и 3D-BF-Nokia 530-M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</si>
  <si>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Сублимационные 3D чехлы  и макеты  Sony, Nokia,Blackberry, Motorola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</si>
  <si>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Прайс -лист на  сублимационные 3D чехлы  и макеты Xiaomi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</si>
  <si>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Прайс -лист на  сублимационные 3D чехлы  и макеты LG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</si>
  <si>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Прайс -лист на  сублимационные 3D чехлы  и макеты HTC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</si>
  <si>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t>3D  чехлы Apple</t>
  </si>
  <si>
    <t>3D  макеты Apple</t>
  </si>
  <si>
    <t>3D  чехлы Samsung</t>
  </si>
  <si>
    <t>3D  макеты Samsung</t>
  </si>
  <si>
    <t>3D  макеты   Sony , Blackberry, Motorola, Nokia</t>
  </si>
  <si>
    <t>3D  чехлы   Sony , Blackberry, Motorola, Nokia</t>
  </si>
  <si>
    <t>3D  чехлы  Huawei</t>
  </si>
  <si>
    <t>3D  чехлы Xiaomi</t>
  </si>
  <si>
    <t>3D  макеты  Xiaomi</t>
  </si>
  <si>
    <t>3D  макеты  LG</t>
  </si>
  <si>
    <t>3D  чехлы  LG</t>
  </si>
  <si>
    <t>3D  чехлы HTC</t>
  </si>
  <si>
    <t>3D  макеты  HTC</t>
  </si>
  <si>
    <t>3D  макеты  Huawei</t>
  </si>
  <si>
    <t>Чехол 3D LG G3 Stylus глянец</t>
  </si>
  <si>
    <t>Чехол 3D LG G3 Stylus матовый</t>
  </si>
  <si>
    <t>Макет для LG G3 Stylus</t>
  </si>
  <si>
    <t>3D-BF-LG-G3 Stylus-L</t>
  </si>
  <si>
    <t>3D-BF-LG-G3 Stylus-M</t>
  </si>
  <si>
    <t>MJ-BF-LG-G3 Stylus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</si>
  <si>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3D-BF-LG-G3 Stylus -L  и 3D-BF-LG-G3 Stylus  -M</t>
    </r>
  </si>
  <si>
    <t>3D-BF-LG-Ray-L</t>
  </si>
  <si>
    <t>3D-BF-LG-Ray-M</t>
  </si>
  <si>
    <t>MJ-BF-LG-Ray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</si>
  <si>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3D-BF-LG-Ray-L  и 3D-BF-LG-Ray-M</t>
    </r>
  </si>
  <si>
    <t>Чехол 3D LG Ray глянец</t>
  </si>
  <si>
    <t>Чехол 3D LG C40 глянец</t>
  </si>
  <si>
    <t>Макет для LG C40</t>
  </si>
  <si>
    <t>MJ-BF-LG-C40</t>
  </si>
  <si>
    <t>3D-BF-LG-C40-M</t>
  </si>
  <si>
    <t>3D-BF-LG-C40-L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</si>
  <si>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3D-BF-LG-C40-L  и 3D-BF-LG-C40-M</t>
    </r>
  </si>
  <si>
    <t>3D-BF-LG-K10-L</t>
  </si>
  <si>
    <t>3D-BF-LG-K10-M</t>
  </si>
  <si>
    <t>MJ-BF-LG-K10</t>
  </si>
  <si>
    <t>Макет для LG K10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</si>
  <si>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3D-BF-LG-K10-L  и 3D-BF-LG-K10-M</t>
    </r>
  </si>
  <si>
    <t>Чехол 3D LG K10 глянец</t>
  </si>
  <si>
    <t>3D-BF-LG-K4-L</t>
  </si>
  <si>
    <t>3D-BF-LG-K4-M</t>
  </si>
  <si>
    <t>MJ-BF-LG-K4</t>
  </si>
  <si>
    <t>Макет для LG K4</t>
  </si>
  <si>
    <t>Чехол 3D LG K4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</si>
  <si>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3D-BF-LG-K4-L  и 3D-BF-LG-K4-M</t>
    </r>
  </si>
  <si>
    <t>3D-BF-LG-K7-L</t>
  </si>
  <si>
    <t>3D-BF-LG-K7-M</t>
  </si>
  <si>
    <t>MJ-BF-LG-K7</t>
  </si>
  <si>
    <t>Чехол 3D LG K7глянец</t>
  </si>
  <si>
    <t>Чехол 3D LG K7 глянец</t>
  </si>
  <si>
    <t>Макет для LG K7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</si>
  <si>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3D-BF-LG-K7-L  и 3D-BF-LG-K7-M</t>
    </r>
  </si>
  <si>
    <t>Чехол 3D LG G5  глянец</t>
  </si>
  <si>
    <t>3D-BF-LG-G5 -L</t>
  </si>
  <si>
    <t>3D-BF-LG-G5-M</t>
  </si>
  <si>
    <t>Чехол 3D LG G5 матовый</t>
  </si>
  <si>
    <t>MJ-BF-LG-G5</t>
  </si>
  <si>
    <t>Макет для LG G5</t>
  </si>
  <si>
    <t>Макет для LG G4 Stylus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</si>
  <si>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3D-BF-LG-G5-L  и 3D-BF-LG-G5-M</t>
    </r>
  </si>
  <si>
    <t>3D-BF-LG-Nexus 5X-L</t>
  </si>
  <si>
    <t>3D-BF-LG-Nexus 5X -М</t>
  </si>
  <si>
    <t>MJ-BF-LG-Nexus 5X</t>
  </si>
  <si>
    <t>Макет для  LG Nexus 5X</t>
  </si>
  <si>
    <t>Чехол 3D LG NEXUS 5X матовый</t>
  </si>
  <si>
    <t>Чехол 3D LG NEXUS 5 X 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</si>
  <si>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3D-BF-LG-Nexus 5 X-L  и 3D-BF-LG-Nexus 5 X-M</t>
    </r>
  </si>
  <si>
    <t>3D-BF-LG-V10-L</t>
  </si>
  <si>
    <t>3D-BF-LG-V10-M</t>
  </si>
  <si>
    <t>MJ-BF-LG-V10</t>
  </si>
  <si>
    <t>Чехол 3D LG V10 глянец</t>
  </si>
  <si>
    <t>Макет для LG v10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</si>
  <si>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3D-BF-LG-V10-L  и 3D-BF-LG-V10-M</t>
    </r>
  </si>
  <si>
    <t>Чехол 3D HTC A9 глянец</t>
  </si>
  <si>
    <t>Чехол 3D HTC  A9 матовый</t>
  </si>
  <si>
    <t>Макет для HTC A9</t>
  </si>
  <si>
    <t>MJ-BF-HTC-A9</t>
  </si>
  <si>
    <t>3D-BF-HTC-A9-M</t>
  </si>
  <si>
    <t>3D-BF-HTC-A9-L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</si>
  <si>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3D-BF-HTC-A9-L и 3D-BF-HTC-A9-M</t>
    </r>
  </si>
  <si>
    <t>3D-BF-HTC-M10-L</t>
  </si>
  <si>
    <t>3D-BF-HTC--M10-M</t>
  </si>
  <si>
    <t>MJ-BF-HTC-M10</t>
  </si>
  <si>
    <t>Макет для HTC One M10</t>
  </si>
  <si>
    <t>Чехол 3D HTC  One M10 матовый</t>
  </si>
  <si>
    <t>Чехол 3D HTC One M10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</si>
  <si>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3D-BF-HTC-M10-L и 3D-BF-HTC-M10-M</t>
    </r>
  </si>
  <si>
    <t>3D-BF HTC Desire 626</t>
  </si>
  <si>
    <t>MJ-BF-HTC- Desire 626</t>
  </si>
  <si>
    <t>Чехол 3D HTC Desire 626 ,глянец</t>
  </si>
  <si>
    <t xml:space="preserve">Чехол 3D  HTC Desire 626, матовый </t>
  </si>
  <si>
    <t>Макет для HTC  Desire 626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</si>
  <si>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 HTC Desire 626  L и 3D-BF HTC Desire 626 M</t>
    </r>
  </si>
  <si>
    <t>3D-BF HTC Desire 828</t>
  </si>
  <si>
    <t>MJ-BF-HTC- Desire 828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</si>
  <si>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 HTC Desire 828  L и 3D-BF HTC Desire 828 M</t>
    </r>
  </si>
  <si>
    <t>Макет для HTC Desire  826</t>
  </si>
  <si>
    <t xml:space="preserve">Чехол 3D  HTC Desire  828, матовый </t>
  </si>
  <si>
    <t>Чехол 3D HTC Desire  828 ,глянец</t>
  </si>
  <si>
    <t>3D-BF-XiaoMi 4 i  L</t>
  </si>
  <si>
    <t>Чехол 3D XiaoMi 4 i глянец</t>
  </si>
  <si>
    <t>Чехол 3D XiaoMi 4 i матовый</t>
  </si>
  <si>
    <t>MJ-BF-XiaoMi 4 i</t>
  </si>
  <si>
    <t>Макет для  XiaoMi 4 i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</si>
  <si>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4 i L  и 3D-BF-XiaoMi 4 I M</t>
    </r>
  </si>
  <si>
    <t>3D-BF-XiaoMi 4 iM</t>
  </si>
  <si>
    <t>3D-BF-XiaoMi Redmi Note 2 L</t>
  </si>
  <si>
    <t>3D-BF-XiaoMi  Redmi Note 2 M</t>
  </si>
  <si>
    <t>MJ-BF-XiaoMi  Redmi Note 2</t>
  </si>
  <si>
    <t>Макет для  XiaoMi Redmi Note 2</t>
  </si>
  <si>
    <t>Чехол 3D XiaoMi Redmi Note 2  матовый</t>
  </si>
  <si>
    <t>3D-BF-XiaoMi Note  L</t>
  </si>
  <si>
    <t>3D-BF-XiaoMi   Note  M</t>
  </si>
  <si>
    <t>Чехол 3D XiaoMi  Note  матовый</t>
  </si>
  <si>
    <t>Чехол 3D XiaoMi  Note    глянец</t>
  </si>
  <si>
    <t xml:space="preserve">MJ-BF-XiaoMi  Note </t>
  </si>
  <si>
    <t xml:space="preserve">Макет для  XiaoMi Note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</si>
  <si>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Note 2   L  и 3D-BF-XiaoMi Redmi Note 2 M</t>
    </r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</si>
  <si>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Note    L  и 3D-BF-XiaoMi Note ) M</t>
    </r>
  </si>
  <si>
    <t>3D-BF-XiaoMi MAX  L</t>
  </si>
  <si>
    <t>3D-BF-XiaoMi MAX M</t>
  </si>
  <si>
    <t>MJ-BF-XiaoMi MAX</t>
  </si>
  <si>
    <t>Макет для  XiaoMi MAX</t>
  </si>
  <si>
    <t>Чехол 3D XiaoMi MAX матовый</t>
  </si>
  <si>
    <t>Чехол 3D XiaoMi MAX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</si>
  <si>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MAX L  и 3D-BF-XiaoMi MAX M</t>
    </r>
  </si>
  <si>
    <t>Чехол 3D XiaoMi Redmi Note 3   глянец</t>
  </si>
  <si>
    <t>3D-BF-XiaoMi Redmi Note 3 L</t>
  </si>
  <si>
    <t>3D-BF-XiaoMi  Redmi Note 3 M</t>
  </si>
  <si>
    <t>Чехол 3D XiaoMi Redmi Note 3  матовый</t>
  </si>
  <si>
    <t>Макет для  XiaoMi Redmi Note 3</t>
  </si>
  <si>
    <t>MJ-BF-XiaoMi  Redmi Note 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</si>
  <si>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Note 3   L  и 3D-BF-XiaoMi Redmi Note 3 M</t>
    </r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</si>
  <si>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Прайс -лист на  сублимационные 3D чехлы  и макеты LENOVO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</si>
  <si>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t>3D-Lenovo K5 PLUS -L</t>
  </si>
  <si>
    <t>Чехол 3D Lenovo K5 PLUS матовый</t>
  </si>
  <si>
    <t>MJ-Lenovo K5 PLUS</t>
  </si>
  <si>
    <t>Чехол 3D Lenovo K5 PLUS глянец</t>
  </si>
  <si>
    <t>3D-Lenovo K5 PLUS -M</t>
  </si>
  <si>
    <t>Макет для Lenovo K5 PLUS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</si>
  <si>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3D-Lenovo K5 PLUS L и 3D-Lenovo K5 PLUS-M</t>
    </r>
  </si>
  <si>
    <t>3D-Lenovo K5  NOTE -L</t>
  </si>
  <si>
    <t>Чехол 3D K5  NOTE глянец</t>
  </si>
  <si>
    <t>Чехол 3D K5  NOTE матовый</t>
  </si>
  <si>
    <t>3D- Lenovo K5  NOTE-M</t>
  </si>
  <si>
    <t>MJ-Lenovo K5 Note</t>
  </si>
  <si>
    <t>Макет для Lenovo K5 Note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</si>
  <si>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3D-Lenovo K5 Note-L и 3D-Lenovo K5 Note-M</t>
    </r>
  </si>
  <si>
    <t>3D-Lenovo K4  NOTE -L</t>
  </si>
  <si>
    <t>3D- Lenovo K4  NOTE-M</t>
  </si>
  <si>
    <t>MJ-Lenovo K4 Note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</si>
  <si>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3D-Lenovo K4 Note-L и 3D-Lenovo K4 Note-M</t>
    </r>
  </si>
  <si>
    <t>3D-Lenovo A3900 -L</t>
  </si>
  <si>
    <t>3D- Lenovo A3900-M</t>
  </si>
  <si>
    <t>MJ-Lenovo A3900</t>
  </si>
  <si>
    <t>Чехол 3D Lenovo A3900 глянец</t>
  </si>
  <si>
    <t>Чехол 3D K4  NOTE матовый</t>
  </si>
  <si>
    <t>Чехол 3D K4  NOTE глянец</t>
  </si>
  <si>
    <t>Чехол 3D Lenovo A3900 матовый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</si>
  <si>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A3900-L и 3D- Lenovo A3900-M</t>
    </r>
  </si>
  <si>
    <t xml:space="preserve">Макет для  Lenovo A3900 </t>
  </si>
  <si>
    <t>3D-Lenovo A1900 -L</t>
  </si>
  <si>
    <t>3D- Lenovo A1900-M</t>
  </si>
  <si>
    <t>MJ-Lenovo A1900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</si>
  <si>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A1900-L и 3D- Lenovo A1900-M</t>
    </r>
  </si>
  <si>
    <t>Чехол 3D Lenovo A1900 матовый</t>
  </si>
  <si>
    <t>Чехол 3D Lenovo A1900 глянец</t>
  </si>
  <si>
    <t>3D-Lenovo Vibe P1 -L</t>
  </si>
  <si>
    <t>3D- Lenovo Vibe P1-M</t>
  </si>
  <si>
    <t>MJ-Lenovo Vibe P1</t>
  </si>
  <si>
    <t>Чехол 3D Lenovo Vibe P1 глянец</t>
  </si>
  <si>
    <t>Чехол 3D Lenovo Vibe P1 матовый</t>
  </si>
  <si>
    <t>Макет для  Lenovo Vibe P1</t>
  </si>
  <si>
    <t xml:space="preserve">Макет для  Lenovo A1900 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</si>
  <si>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Vibe P1-L и 3D- Lenovo Vibe P1-M</t>
    </r>
  </si>
  <si>
    <t>3D-Lenovo A2010 -L</t>
  </si>
  <si>
    <t>3D- Lenovo A2010-M</t>
  </si>
  <si>
    <t>Чехол 3D Lenovo A2010 глянец</t>
  </si>
  <si>
    <t>Чехол 3D Lenovo A2010 матовый</t>
  </si>
  <si>
    <t>MJ-Lenovo A2010</t>
  </si>
  <si>
    <t>Макет для  Lenovo A2010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</si>
  <si>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A2010-L и 3D- Lenovo A2010-M</t>
    </r>
  </si>
  <si>
    <t>3D-Lenovo 7000 -L</t>
  </si>
  <si>
    <t>Чехол 3D Lenovo 7000глянец</t>
  </si>
  <si>
    <t>3D- Lenovo 7000-M</t>
  </si>
  <si>
    <t>Чехол 3D Lenovo 7000 матовый</t>
  </si>
  <si>
    <t>MJ-Lenovo 7000</t>
  </si>
  <si>
    <t>Макет для  Lenovo 7000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</si>
  <si>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7000-L и 3D- Lenovo 7000-M</t>
    </r>
  </si>
  <si>
    <t>3D-Lenovo 6000 -L</t>
  </si>
  <si>
    <t>Чехол 3D Lenovo 6000 глянец</t>
  </si>
  <si>
    <t>3D- Lenovo 6000-M</t>
  </si>
  <si>
    <t>Чехол 3D Lenovo 6000 матовый</t>
  </si>
  <si>
    <t>MJ-Lenovo 6000</t>
  </si>
  <si>
    <t>Макет для  Lenovo 6000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</si>
  <si>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6000-L и 3D- Lenovo 6000-M</t>
    </r>
  </si>
  <si>
    <t>Чехол 3D Lenovo K910 глянец</t>
  </si>
  <si>
    <t>3D-Lenovo K910 -L</t>
  </si>
  <si>
    <t>3D- Lenovo K910-M</t>
  </si>
  <si>
    <t>Чехол 3D Lenovo K910 матовый</t>
  </si>
  <si>
    <t>Макет для  Lenovo K910</t>
  </si>
  <si>
    <t>MJ-Lenovo K910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</si>
  <si>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K910-L и 3D- Lenovo K910-M</t>
    </r>
  </si>
  <si>
    <t>Чехол 3D Lenovo K920 глянец</t>
  </si>
  <si>
    <t>3D-Lenovo K920 -L</t>
  </si>
  <si>
    <t>3D- Lenovo K920-M</t>
  </si>
  <si>
    <t>Чехол 3D Lenovo K920 матовый</t>
  </si>
  <si>
    <t>Макет для  Lenovo K920</t>
  </si>
  <si>
    <t>MJ-Lenovo K920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</si>
  <si>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 Lenovo K920-L и 3D- Lenovo K920-M</t>
    </r>
  </si>
  <si>
    <t>LENOVO</t>
  </si>
  <si>
    <t>3D  чехлы LENOVO</t>
  </si>
  <si>
    <t>3D  макеты LENOVO</t>
  </si>
  <si>
    <t>Внизу этой страницы  Вы увидете  вкладки:  мы  разделили чехлы для 3D сублимации</t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</si>
  <si>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3D-IP7 Plus-L  и  3D-IP7 Plus-M</t>
    </r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</si>
  <si>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3D-IP7-L  и  3D-IP7-M</t>
    </r>
  </si>
  <si>
    <t>3D- BF-J3 Pro-L</t>
  </si>
  <si>
    <t>3D-BF-J3-M</t>
  </si>
  <si>
    <t>MJ-BF-J3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</si>
  <si>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BF-J3-L и   3D-BF-J3-M</t>
    </r>
  </si>
  <si>
    <t>Макет для  Samsung Galaxy J3 Pro</t>
  </si>
  <si>
    <t>Чехол 3D Samsung Galaxy  J3 Pro   ,матовый</t>
  </si>
  <si>
    <t>Чехол 3D Samsung Galaxy J3 Pro ,глянец</t>
  </si>
  <si>
    <t>3D-BF-J3 Pro -M</t>
  </si>
  <si>
    <t>MJ-BF-J3 Pro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</si>
  <si>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BF-J3 Pro-L и   3D-BF-J3 Pro -M</t>
    </r>
  </si>
  <si>
    <t>3D- BF-J2 2016-L</t>
  </si>
  <si>
    <t>3D-BF-J2 2016-M</t>
  </si>
  <si>
    <t>3D- BF-J3 2016-L</t>
  </si>
  <si>
    <t>3D-BF-J3 2016-M</t>
  </si>
  <si>
    <t>MJ-BF-J3 2016</t>
  </si>
  <si>
    <t>Макет для  Samsung Galaxy J3 2016</t>
  </si>
  <si>
    <t>Чехол 3D Samsung Galaxy  J3  2016  ,матовый</t>
  </si>
  <si>
    <t>Чехол 3D Samsung Galaxy J3  2016,глянец</t>
  </si>
  <si>
    <t>3D- BF-C9 PRO-L</t>
  </si>
  <si>
    <t>3D-BF-C9 PRO-M</t>
  </si>
  <si>
    <t>MJ-BF-C9 PRO</t>
  </si>
  <si>
    <t>Макет для  Samsung Galaxy C9 PRO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</si>
  <si>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BF-C9 PRO-L и   3D-BF-C9 PRO-M</t>
    </r>
  </si>
  <si>
    <t>Чехол 3D Samsung Galaxy  C9 PRO ,матовый</t>
  </si>
  <si>
    <t>Чехол 3D Samsung Galaxy C9 PRO ,глянец</t>
  </si>
  <si>
    <t>3D- BF-C5 PRO-L</t>
  </si>
  <si>
    <t>Чехол 3D Samsung Galaxy C5 PRO,глянец</t>
  </si>
  <si>
    <t>3D-BF-C5 PRO-M</t>
  </si>
  <si>
    <t>Чехол 3D Samsung Galaxy  C5 PRO ,матовый</t>
  </si>
  <si>
    <t>MJ-BF-C5 PRO</t>
  </si>
  <si>
    <t>Макет для  Samsung Galaxy C5 PRO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</si>
  <si>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BF-C5 PRO-L и   3D-BF-C5 PRO-M</t>
    </r>
  </si>
  <si>
    <t>3D- BF-A3 2017-L</t>
  </si>
  <si>
    <t>3D-BF-A3 2017-M</t>
  </si>
  <si>
    <t>MJ-BF-A3 2017</t>
  </si>
  <si>
    <t xml:space="preserve">Макет для  Samsung Galaxy A3 ( модель 2017г </t>
  </si>
  <si>
    <t>Чехол 3D Samsung Galaxy  A3 ( модель 2017г ),глянец</t>
  </si>
  <si>
    <t>Чехол 3D Samsung Galaxy  A3 ( модель 2017г ) ,матовый</t>
  </si>
  <si>
    <t>3D- BF-A5 2017-L</t>
  </si>
  <si>
    <t>3D-BF-A5 2017-M</t>
  </si>
  <si>
    <t>MJ-BF-A5 2017</t>
  </si>
  <si>
    <t xml:space="preserve">Макет для  Samsung Galaxy A5 ( модель 2017 г) 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</si>
  <si>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BF-A5 2017-L и   3D-BF-A5 2017-M</t>
    </r>
  </si>
  <si>
    <t>Чехол 3D Samsung Galaxy A5( модель 2017 г) ,матовый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</si>
  <si>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BF-A3 2017-L и   3D-BF-A3 2017-M</t>
    </r>
  </si>
  <si>
    <t>Чехол 3D Samsung Galaxy  A5 ( модель 2017 г),глянец</t>
  </si>
  <si>
    <t>3D- BF-A7 2017-L</t>
  </si>
  <si>
    <t>3D-BF-A7 2017-M</t>
  </si>
  <si>
    <t>MJ-BF-A7 2017</t>
  </si>
  <si>
    <t xml:space="preserve">Макет для  Samsung Galaxy A7  ( модель 2017г) </t>
  </si>
  <si>
    <t>Чехол 3D Samsung Galaxy A7 ( модель 2017г) ,матовый</t>
  </si>
  <si>
    <t>Чехол 3D Samsung Galaxy  A7 ( модель 2107 г) ,глянец</t>
  </si>
  <si>
    <t>3D- BF-J7 2017-L</t>
  </si>
  <si>
    <t>Чехол 3D Samsung Galaxy J7 2017 ,глянец</t>
  </si>
  <si>
    <t>3D-BF-J7 2017-M</t>
  </si>
  <si>
    <t>Чехол 3D Samsung Galaxy  J7 2017 ,матовый</t>
  </si>
  <si>
    <t>MJ-BF-J7 2017</t>
  </si>
  <si>
    <t>Макет для  Samsung Galaxy J7 2017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</si>
  <si>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BF-J7 2017-L и   3D-BF-J7 2017-M</t>
    </r>
  </si>
  <si>
    <t>3D- BF-Z2-L</t>
  </si>
  <si>
    <t>3D-BF-Z2-M</t>
  </si>
  <si>
    <t>MJ-BF-Z2</t>
  </si>
  <si>
    <t>Макет для  Samsung Galaxy Z2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</si>
  <si>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BF-Z2-L и   3D-BF-Z2-M</t>
    </r>
  </si>
  <si>
    <t>Чехол 3D Samsung Galaxy Z2,матовый</t>
  </si>
  <si>
    <t>Чехол 3D Samsung Galaxy Z2,глянец</t>
  </si>
  <si>
    <t>3D-BF-J2 Prime-M</t>
  </si>
  <si>
    <t>MJ-BF-J2 Prime</t>
  </si>
  <si>
    <t>Макет для  Samsung Galaxy J2 prime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</si>
  <si>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BF-J2 prime-L и   3D-BF-J2 prime-M</t>
    </r>
  </si>
  <si>
    <t>Чехол 3D Samsung Galaxy  J2 Prime ,матовый</t>
  </si>
  <si>
    <t>Чехол 3D Samsung Galaxy J2 Prime ,глянец</t>
  </si>
  <si>
    <t>3D- BF-J2 Prime -L</t>
  </si>
  <si>
    <t>Чехол 3D Samsung Galaxy On5 2016 ,глянец</t>
  </si>
  <si>
    <t>Чехол 3D Samsung Galaxy  On5 2016 ,матовый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</si>
  <si>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BF-On5 2016-L и   3D-BF-on5 2016-M</t>
    </r>
  </si>
  <si>
    <t>3D-BF-On5 2016-M</t>
  </si>
  <si>
    <t>3D- BF-on5 2016-L</t>
  </si>
  <si>
    <t>MJ-BF-On5 2016</t>
  </si>
  <si>
    <t>Макет для  Samsung Galaxy On5 2016</t>
  </si>
  <si>
    <t>Чехол 3D Samsung Galaxy J5 Prime,глянец</t>
  </si>
  <si>
    <t>Чехол 3D Samsung Galaxy  J5 Prime ,матовый</t>
  </si>
  <si>
    <t>Макет для  Samsung Galaxy J5 Prime</t>
  </si>
  <si>
    <t>3D- BF-J5 Prime-L</t>
  </si>
  <si>
    <t>3D-BF-J5 Prime-M</t>
  </si>
  <si>
    <t>MJ-BF-J5 Prime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</si>
  <si>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BF-J5 Prime-L и   3D-BF-J5 Prime-M</t>
    </r>
  </si>
  <si>
    <t>Чехол 3D Samsung Galaxy Note 7,глянец</t>
  </si>
  <si>
    <t>3D-BF-Note7-M</t>
  </si>
  <si>
    <t>MJ-BF-Note7</t>
  </si>
  <si>
    <t>Макет  для пластикового Samsung  Note 7</t>
  </si>
  <si>
    <t>Чехол 3D Samsung Galaxy Note7 ,матовый</t>
  </si>
  <si>
    <t>3D-BF-Note7-L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</si>
  <si>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>3D-BF-Note7-L и 3D-BF-Note7-M</t>
    </r>
  </si>
  <si>
    <t>Чехол 3D Iphone 7/8  ,глянец</t>
  </si>
  <si>
    <t>Чехол 3D Iphone 7/8 ,матовый</t>
  </si>
  <si>
    <t>Макет для пластикового Iphone  7/8</t>
  </si>
  <si>
    <t>Чехол 3D Iphone 7 /8 Plus ,глянец</t>
  </si>
  <si>
    <t>Чехол 3D Iphone  Plus 7/8 ,матовый</t>
  </si>
  <si>
    <t>Макет для пластикового Iphone  7/8  Plus</t>
  </si>
  <si>
    <t>Чехол 3D Iphone 5/5S/ SE глянец</t>
  </si>
  <si>
    <t>Чехол 3D Iphone 5/5S/SE ,матовый</t>
  </si>
  <si>
    <t xml:space="preserve">Макет для пластикового Iphone 5/5S/SE </t>
  </si>
  <si>
    <t>Чехол 3D Samsung Galaxy S8,глянец</t>
  </si>
  <si>
    <t>Чехол 3D Samsung Galaxy S8,матовый</t>
  </si>
  <si>
    <t>Чехол 3D Samsung Galaxy S8 Plus ,глянец</t>
  </si>
  <si>
    <t>Чехол 3D Samsung Galaxy S8 Plus,матовый</t>
  </si>
  <si>
    <t>Молд для  Samsung Galaxy S8 Plus</t>
  </si>
  <si>
    <t>Чехол 3D Samsung Galaxy J7 MAX ,глянец</t>
  </si>
  <si>
    <t>Чехол 3D Samsung Galaxy  J7 MAX ,матовый</t>
  </si>
  <si>
    <t>Макет для  Samsung Galaxy J7 MAX</t>
  </si>
  <si>
    <t>3D- BF-J7 MAX -L</t>
  </si>
  <si>
    <t>3D-BF-J7 MAX-M</t>
  </si>
  <si>
    <t>MJ-BF-J7 MAX</t>
  </si>
  <si>
    <t>3D-IP7/8 Plus-L</t>
  </si>
  <si>
    <t>3D-IP7/8  Plus-M</t>
  </si>
  <si>
    <t>MJ-IP7/8  Plus</t>
  </si>
  <si>
    <t>3D-IP7/8 -L</t>
  </si>
  <si>
    <t>3D-IP7/8-M</t>
  </si>
  <si>
    <t>3D- BF-S8-L</t>
  </si>
  <si>
    <t>3D-BF-S8-M</t>
  </si>
  <si>
    <t>MJ-BF-S8</t>
  </si>
  <si>
    <t>3D-BF-J5 2016-M</t>
  </si>
  <si>
    <t>3D- BF-S8-L Plus</t>
  </si>
  <si>
    <t>3D-BF-S8-M Plus</t>
  </si>
  <si>
    <t>MJ-BF-S8 Plus</t>
  </si>
  <si>
    <t>Чехол 3D Samsung Galaxy J7 Prime ,глянец</t>
  </si>
  <si>
    <t>3D- BF-J7 Prime-L</t>
  </si>
  <si>
    <t>3D-BF-J7 Prime-M</t>
  </si>
  <si>
    <t>Чехол 3D Samsung Galaxy  J7 Prime ,матовый</t>
  </si>
  <si>
    <t>MJ-BF-J7 Prime</t>
  </si>
  <si>
    <t>Макет для  Samsung Galaxy J7 Prime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</si>
  <si>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BF-J7 Prime-L и   3D-BF-J7 Prime-M</t>
    </r>
  </si>
  <si>
    <t>3D- BF-S9-L</t>
  </si>
  <si>
    <t>3D-BF-S9-M</t>
  </si>
  <si>
    <t>MJ-BF-S9</t>
  </si>
  <si>
    <t>Чехол 3D Samsung Galaxy S9,глянец</t>
  </si>
  <si>
    <t>Чехол 3D Samsung Galaxy S9,матовый</t>
  </si>
  <si>
    <t>Молд для  Samsung Galaxy S9 Plus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</si>
  <si>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BF-S9-L и   3D-BF-S9-M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</si>
  <si>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BF-S9 Plus-L и   3D-BF-S9 Plus-M</t>
    </r>
  </si>
  <si>
    <t>Чехол 3D Samsung Galaxy S9 Plus,глянец</t>
  </si>
  <si>
    <t>Чехол 3D Samsung Galaxy S9 Plus,матовый</t>
  </si>
  <si>
    <t>Молд для  Samsung Galaxy S9</t>
  </si>
  <si>
    <t>MJ-BF-S9 Plus</t>
  </si>
  <si>
    <t>3D-BF-S9 Plus-M</t>
  </si>
  <si>
    <t>3D- BF-S9 Plus-L</t>
  </si>
  <si>
    <t>3D- BF-A7 2018/A8 Plus 2018-L</t>
  </si>
  <si>
    <t>3D- BF-A7 2018/A8 Plus 2018-M</t>
  </si>
  <si>
    <t>Чехол 3D Samsung Galaxy  A7 ( модель 2018 г и А8 plus  2018) ,глянец</t>
  </si>
  <si>
    <t xml:space="preserve">Чехол 3D Samsung Galaxy  A7 ( модель 2018 г и А8 plus  2018) ,матовый </t>
  </si>
  <si>
    <t xml:space="preserve">MJ-BF-A7 2018 /A8 Plus 2018 </t>
  </si>
  <si>
    <t>Макет для  Samsung Galaxy A7 2018 и  A8 Plus 2018 )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</si>
  <si>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 xml:space="preserve">3D- BF-A7 2018/ A8 Plus 2018 матовых и глянцевых </t>
    </r>
  </si>
  <si>
    <t>3D- BF-A5 2018/ A8 2018-L</t>
  </si>
  <si>
    <t>3D- BF-A5 2018/ A8 2018-M</t>
  </si>
  <si>
    <t>Чехол 3D Samsung Galaxy  A5 2018/A8 2018 глянец</t>
  </si>
  <si>
    <t>Чехол 3D Samsung Galaxy  A5 2018/A8 2018 матовый</t>
  </si>
  <si>
    <t xml:space="preserve">Макет для  Samsung Galaxy A5 2018/ A8 2018 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</si>
  <si>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BF-A5 2018 и А8 2018 глянцевых и матовых</t>
    </r>
  </si>
  <si>
    <t>3D- BF-J7 Plus-L</t>
  </si>
  <si>
    <t>3D-BF-J7 Plus-M</t>
  </si>
  <si>
    <t>MJ-BF-J7 Plus</t>
  </si>
  <si>
    <t>Чехол 3D Samsung Galaxy J7 Plus ,глянец</t>
  </si>
  <si>
    <t>Чехол 3D Samsung Galaxy  J7 Plus ,матовый</t>
  </si>
  <si>
    <t>Макет для  Samsung Galaxy J7 Plus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</si>
  <si>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BF-J7 Plus-L и   3D-BF-J7 Plus-M</t>
    </r>
  </si>
  <si>
    <t>Чехол 3D Samsung Galaxy Note 8,глянец</t>
  </si>
  <si>
    <t xml:space="preserve">Чехол 3D Samsung Galaxy Note 8, матовый </t>
  </si>
  <si>
    <t>Макет  для пластикового Samsung  Note 8</t>
  </si>
  <si>
    <t>MJ-BF-Note 8</t>
  </si>
  <si>
    <r>
      <t xml:space="preserve">подходит для использования с сублимационной бумагой для чехлов </t>
    </r>
    <r>
      <rPr>
        <b/>
        <sz val="8"/>
        <rFont val="Calibri"/>
        <family val="2"/>
        <charset val="204"/>
        <scheme val="minor"/>
      </rPr>
      <t>3D-BF-Note8-L и 3D-BF-Note8-M</t>
    </r>
  </si>
  <si>
    <t>3D-BF-Note8-L</t>
  </si>
  <si>
    <t>3D-BF-Note8-M</t>
  </si>
  <si>
    <t>3D- BF-J5 Pro/J5 2017 -L</t>
  </si>
  <si>
    <t>3D- BF-J5 Pro/J5 2017 -M</t>
  </si>
  <si>
    <t>MJ-BF-J5 Pro/ J5 2017</t>
  </si>
  <si>
    <t>Чехол 3D Samsung Galaxy J5 Pro/J5 2017 ,глянец</t>
  </si>
  <si>
    <t>Чехол 3D Samsung Galaxy  J5 Pro /J 5 2917 ,матовый</t>
  </si>
  <si>
    <t>Макет для  Samsung Galaxy J5 Pro/ J5 2017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</si>
  <si>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BF-J5 Pro и  J5 2017 глянцевых и матовых</t>
    </r>
  </si>
  <si>
    <t>3D- BF-J7 Pro/J730 -L</t>
  </si>
  <si>
    <t>3D-BF-J7 Pro/ J730-M</t>
  </si>
  <si>
    <t>MJ-BF-J7 Pro/ J730</t>
  </si>
  <si>
    <t>Чехол 3D Samsung Galaxy J7 Pro / J730 ,глянец</t>
  </si>
  <si>
    <t>Чехол 3D Samsung Galaxy  J7 Pro/ J730 ,матовый</t>
  </si>
  <si>
    <t>Макет для  Samsung Galaxy J7 Pro/ J730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</si>
  <si>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BF-Pro и 3D-BF-J730  матовых и глянцевых</t>
    </r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</si>
  <si>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BF-J7 MAX-L и   3D-BF-J7 MAX -M</t>
    </r>
  </si>
  <si>
    <t>3D- BF-J3 Prime/ J3 2017-L</t>
  </si>
  <si>
    <t>3D-BF-J3 Prime / J3 2017-M</t>
  </si>
  <si>
    <t>MJ-BF-J3 Prime/ J3 2017</t>
  </si>
  <si>
    <t>Чехол 3D Samsung Galaxy J3 Prime/ J3 2017 ,глянец</t>
  </si>
  <si>
    <t>Чехол 3D Samsung Galaxy  J3 Prime/ J3 2017   ,матовый</t>
  </si>
  <si>
    <t>Макет для  Samsung Galaxy J3 Prime/ J3 2017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</si>
  <si>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BF-J3 Prime и   3D-BF-J3 2017 Глянцевых и матовых</t>
    </r>
  </si>
  <si>
    <t>3D- BF-A9 /A9 Pro -L</t>
  </si>
  <si>
    <t>3D-BF-A9/ A9 pro-M</t>
  </si>
  <si>
    <t>MJ-BF-A9/ A9 pro</t>
  </si>
  <si>
    <t>чехол 3D Samsung Galaxy  A9 / A9 pro,глянец</t>
  </si>
  <si>
    <t>Чехол 3D Samsung Galaxy A9/ A9 Pro,матовый</t>
  </si>
  <si>
    <t>Макет для  Samsung Galaxy A9/ A9 Pro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</si>
  <si>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BF-A9  и   3D-BF-A9 Pro глянцевых  и матовых</t>
    </r>
  </si>
  <si>
    <t>Чехол 3D Samsung Galaxy J1 Mini Prime ,глянец</t>
  </si>
  <si>
    <t>3D- BF-J1 Mini Prime-L</t>
  </si>
  <si>
    <t>3D-BF-J1 Mini Prime-M</t>
  </si>
  <si>
    <t>Чехол 3D Samsung Galaxy  J1 Mini Prime,матовый</t>
  </si>
  <si>
    <t>MJ-BF-J1 Mini Prime</t>
  </si>
  <si>
    <t>Макет для  Samsung Galaxy J1 Mini Prime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</si>
  <si>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BF-J1 Mini Prime-L и   3D-BF-J1 Mini Prime-M</t>
    </r>
  </si>
  <si>
    <t>3D-BF-XiaoMi 5S L</t>
  </si>
  <si>
    <t>3D-BF-XiaoMi 5S M</t>
  </si>
  <si>
    <t>MJ-BF-XiaoMi 5S</t>
  </si>
  <si>
    <t>Чехол 3D XiaoMi 5S глянец</t>
  </si>
  <si>
    <t>Чехол 3D XiaoMi 5S матовый</t>
  </si>
  <si>
    <t>Макет для  XiaoMi 5S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</si>
  <si>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5S L  и 3D-BF-XiaoMi 5S M</t>
    </r>
  </si>
  <si>
    <t>3D-BF-XiaoMi Note 2 L</t>
  </si>
  <si>
    <t>3D-BF-XiaoMi Note 2 M</t>
  </si>
  <si>
    <t>MJ-BF-XiaoMi Note 2</t>
  </si>
  <si>
    <t>Чехол 3D XiaoMi Note 2   глянец</t>
  </si>
  <si>
    <t>Чехол 3D XiaoMi Note 2  матовый</t>
  </si>
  <si>
    <t>Макет для  XiaoMi Note 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</si>
  <si>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Note 2   L  и 3D-BF-XiaoMi Note 2 M</t>
    </r>
  </si>
  <si>
    <t>3D-BF-XiaoMi Redmi Note  L</t>
  </si>
  <si>
    <t>3D-BF-XiaoMi  Redmi  Note  M</t>
  </si>
  <si>
    <t xml:space="preserve">MJ-BF-XiaoMi  Redmi Note </t>
  </si>
  <si>
    <t>Чехол 3D XiaoMi Redmi  Note    глянец</t>
  </si>
  <si>
    <t>Чехол 3D XiaoMi Redmi  Note  матовый</t>
  </si>
  <si>
    <t xml:space="preserve">Макет для  XiaoMi Redmi  Note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</si>
  <si>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Note    L  и 3D-BF-XiaoMi Redmi Note - M</t>
    </r>
  </si>
  <si>
    <t>3D-BF-XiaoMi 5X L</t>
  </si>
  <si>
    <t>3D-BF-XiaoMi 5X M</t>
  </si>
  <si>
    <t>MJ-BF-XiaoMi 5X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</si>
  <si>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5X L  и 3D-BF-XiaoMi 5X M</t>
    </r>
  </si>
  <si>
    <t>Чехол 3D XiaoMi 5X глянец</t>
  </si>
  <si>
    <t>Чехол 3D XiaoMi 5X матовый</t>
  </si>
  <si>
    <t>Макет для  XiaoMi 5X</t>
  </si>
  <si>
    <t>3D-BF-XiaoMi 6  L</t>
  </si>
  <si>
    <t>3D-BF-XiaoMi 6 M</t>
  </si>
  <si>
    <t>MJ-BF-XiaoMi 6</t>
  </si>
  <si>
    <t>Чехол 3D XiaoMi 6 глянец</t>
  </si>
  <si>
    <t>Чехол 3D XiaoMi 6 матовый</t>
  </si>
  <si>
    <t>Макет для  XiaoMi 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</si>
  <si>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6 L  и 3D-BF-XiaoMi 6 M</t>
    </r>
  </si>
  <si>
    <t>3D-BF-XiaoMi 5S Plus L</t>
  </si>
  <si>
    <t>Чехол 3D XiaoMi 5S Plus глянец</t>
  </si>
  <si>
    <t>3D-BF-XiaoMi 5S Plus M</t>
  </si>
  <si>
    <t>MJ-BF-XiaoMi 5S Plus</t>
  </si>
  <si>
    <t>Макет для  XiaoMi 5S Plus</t>
  </si>
  <si>
    <t>Чехол 3D XiaoMi 5S Plus матовый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</si>
  <si>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5S Plus L  и 3D-BF-XiaoMi 5S Plus M</t>
    </r>
  </si>
  <si>
    <t>3D-BF-XiaoMi MIX2 L</t>
  </si>
  <si>
    <t>3D-BF-XiaoMi MIX2 M</t>
  </si>
  <si>
    <t>MJ-BF-XiaoMi MIX2</t>
  </si>
  <si>
    <t>Чехол 3D XiaoMi MIX2 глянец</t>
  </si>
  <si>
    <t>Чехол 3D XiaoMi MIX2 матовый</t>
  </si>
  <si>
    <t>Макет для  XiaoMi MIX2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</si>
  <si>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MIX2 L  и 3D-BF-XiaoMi MIX2 M</t>
    </r>
  </si>
  <si>
    <t>3D-BF-XiaoMi Redmi Note 5A L</t>
  </si>
  <si>
    <t>3D-BF-XiaoMi  Redmi Note 5A  M</t>
  </si>
  <si>
    <t>MJ-BF-XiaoMi  Redmi Note 5A</t>
  </si>
  <si>
    <t>Макет для  XiaoMi Redmi Note 5A</t>
  </si>
  <si>
    <t>Чехол 3D XiaoMi Redmi Note 5A  матовый</t>
  </si>
  <si>
    <t>Чехол 3D XiaoMi Redmi Note 5A  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</si>
  <si>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Note A L  и 3D-BF-XiaoMi Redmi Note 5A- M</t>
    </r>
  </si>
  <si>
    <t>3D-BF-XiaoMi 4X  L</t>
  </si>
  <si>
    <t>3D-BF-XiaoMi 4X M</t>
  </si>
  <si>
    <t>MJ-BF-XiaoMi 4X</t>
  </si>
  <si>
    <t>Чехол 3D XiaoMi 4X  глянец</t>
  </si>
  <si>
    <t>Чехол 3D XiaoMi 4X матовый</t>
  </si>
  <si>
    <t>Макет для  XiaoMi 4X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</si>
  <si>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4X L  и 3D-BF-XiaoMi 4X- M</t>
    </r>
  </si>
  <si>
    <t>3D-BF-XiaoMi Note 3 L</t>
  </si>
  <si>
    <t>3D-BF-XiaoMi Note 3 M</t>
  </si>
  <si>
    <t>MJ-BF-XiaoMi Note 3</t>
  </si>
  <si>
    <t>Чехол 3D XiaoMi Note 3   глянец</t>
  </si>
  <si>
    <t>Чехол 3D XiaoMi Note 3  матовый</t>
  </si>
  <si>
    <t>Макет для  XiaoMi Note 3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</si>
  <si>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Note 3   L  и 3D-BF-XiaoMi Note 3 M</t>
    </r>
  </si>
  <si>
    <t>3D-BF-XiaoMi Redmi Note 4 L</t>
  </si>
  <si>
    <t>3D-BF-XiaoMi  Redmi Note 4 M</t>
  </si>
  <si>
    <t>Чехол 3D XiaoMi Redmi Note 4  матовый</t>
  </si>
  <si>
    <t>Чехол 3D XiaoMi Redmi Note 4   глянец</t>
  </si>
  <si>
    <t>MJ-BF-XiaoMi  Redmi Note 4</t>
  </si>
  <si>
    <t>Макет для  XiaoMi Redmi Note 4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</si>
  <si>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Note 4 L  и 3D-BF-XiaoMi Redmi Note 4 M</t>
    </r>
  </si>
  <si>
    <t>3D-BF-XiaoMi MAX2  L</t>
  </si>
  <si>
    <t>3D-BF-XiaoMi MAX2 M</t>
  </si>
  <si>
    <t>MJ-BF-XiaoMi MAX2</t>
  </si>
  <si>
    <t>Чехол 3D XiaoMi MAX2 глянец</t>
  </si>
  <si>
    <t>Чехол 3D XiaoMi MAX2 матовый</t>
  </si>
  <si>
    <t>Макет для  XiaoMi MAX2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</si>
  <si>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MAX2 L  и 3D-BF-XiaoMi MAX2 M</t>
    </r>
  </si>
  <si>
    <t>3D-BF-XiaoMi 6 Plus L</t>
  </si>
  <si>
    <t>Чехол 3D XiaoMi 6 Plus  глянец</t>
  </si>
  <si>
    <t>3D-BF-XiaoMi 6 Plus  M</t>
  </si>
  <si>
    <t>Чехол 3D XiaoMi 6 Plus  матовый</t>
  </si>
  <si>
    <t xml:space="preserve">MJ-BF-XiaoMi 6Plus </t>
  </si>
  <si>
    <t xml:space="preserve">Макет для  XiaoMi 6Plus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</si>
  <si>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6Plus  L  и 3D-BF-XiaoMi 6Plus  M</t>
    </r>
  </si>
  <si>
    <t>3D-BF-XiaoMi Redmi 4A  L</t>
  </si>
  <si>
    <t>3D-BF-XiaoMi  Redmi 4A M</t>
  </si>
  <si>
    <t>MJ-BF-XiaoMi  Redmi 4A</t>
  </si>
  <si>
    <t>Чехол 3D XiaoMi  Redmi 4A  глянец</t>
  </si>
  <si>
    <t>Чехол 3D XiaoMi Redmi 4A матовый</t>
  </si>
  <si>
    <t>Макет для  XiaoMi  Redmi 4A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</si>
  <si>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 Redmi 4A L  и 3D-BF-XiaoMi  Redmi 4A- M</t>
    </r>
  </si>
  <si>
    <t>3D-BF-XiaoMi Redmi 3S  L</t>
  </si>
  <si>
    <t>3D-BF-XiaoMi  Redmi 3S M</t>
  </si>
  <si>
    <t>MJ-BF-XiaoMi  Redmi 3S</t>
  </si>
  <si>
    <t>Чехол 3D XiaoMi  Redmi 3S глянец</t>
  </si>
  <si>
    <t>Чехол 3D XiaoMi  Redmi 3S матовый</t>
  </si>
  <si>
    <t>Макет для  XiaoMi  Redmi 3S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</si>
  <si>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 Redmi 3S L  и 3D-BF-XiaoMi  Redmi 3S M</t>
    </r>
  </si>
  <si>
    <t>3D-BF-XiaoMi Redmi PRO L</t>
  </si>
  <si>
    <t>3D-BF-XiaoMi Redmi PRO M</t>
  </si>
  <si>
    <t>MJ-BF-XiaoMi Redmi PRO</t>
  </si>
  <si>
    <t>Чехол 3D XiaoMi Redmi PRO глянец</t>
  </si>
  <si>
    <t>Чехол 3D XiaoMi Redmi PRO матовый</t>
  </si>
  <si>
    <t>Макет для  XiaoMi Redmi PRO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</si>
  <si>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PRO L  и 3D-BF-XiaoMi Redmi PRO M</t>
    </r>
  </si>
  <si>
    <t>3D-BF-XiaoMi Redmi 3  L</t>
  </si>
  <si>
    <t>3D-BF-XiaoMi Redmi 3 M</t>
  </si>
  <si>
    <t>MJ-BF-XiaoMi Redmi  3</t>
  </si>
  <si>
    <t>Макет для  XiaoMi Redmi 3</t>
  </si>
  <si>
    <t>Чехол 3D XiaoMi Redmi 3 матовый</t>
  </si>
  <si>
    <t>Чехол 3D XiaoMi Redmi 3 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</si>
  <si>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Redmi 3 L  и 3D-BF-XiaoMi Redmi 3 M</t>
    </r>
  </si>
  <si>
    <t>Чехол 3D XiaoMi Redmi Note 2 глянец</t>
  </si>
  <si>
    <t>3D-BF-XiaoMi (1S RedMi) L</t>
  </si>
  <si>
    <t>3D-BF-XiaoMi (2S RedMi) L</t>
  </si>
  <si>
    <t>3D-BF-XiaoMi (2S RedMi) M</t>
  </si>
  <si>
    <t>3D-BF-XiaoMi (1S RedMi) M</t>
  </si>
  <si>
    <t>Чехол 3D XiaoMi (1S RedMi) матовый</t>
  </si>
  <si>
    <t>Чехол 3D XiaoMi (2S RedMi) матовый</t>
  </si>
  <si>
    <t>Чехол 3D XiaoMi (2S RedMi)  глянец</t>
  </si>
  <si>
    <t>Чехол 3D XiaoMi (1S RedMi)  глянец</t>
  </si>
  <si>
    <t xml:space="preserve">Макет для  XiaoMi (1S RedMi)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</si>
  <si>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3D-BF-XiaoMi (2S RedMi) L и 3D-BF-XiaoMi (2S RedMi) M</t>
    </r>
  </si>
  <si>
    <t xml:space="preserve">MJ-BF-XiaoMi (1S RedMi) 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</si>
  <si>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3D-3D-BF-XiaoMi (1S RedMi)   L  и 3D-BF-XiaoMi (1S RedMi) M</t>
    </r>
  </si>
  <si>
    <t xml:space="preserve">Макет для  XiaoMi (2S RedMi) </t>
  </si>
  <si>
    <r>
      <t xml:space="preserve">        </t>
    </r>
    <r>
      <rPr>
        <b/>
        <sz val="11"/>
        <color theme="1"/>
        <rFont val="Calibri"/>
        <family val="2"/>
        <charset val="204"/>
        <scheme val="minor"/>
      </rPr>
      <t xml:space="preserve">C уважением , Трушина Светлана   E-mail: cn.elco@gmail.com  www.elco-adv.com  Skype: sveta2422                       
        Телефон :  +86-147-099-91091  (Whats App), УРУМЧИ, КИТАЙ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8"/>
        <color rgb="FFFF0000"/>
        <rFont val="Calibri"/>
        <family val="2"/>
        <charset val="204"/>
        <scheme val="minor"/>
      </rPr>
      <t>Прайс -лист на  сублимационные 3D чехлы  и макеты OPPO</t>
    </r>
    <r>
      <rPr>
        <b/>
        <sz val="14"/>
        <color theme="1"/>
        <rFont val="Calibri"/>
        <family val="2"/>
        <charset val="204"/>
        <scheme val="minor"/>
      </rPr>
      <t xml:space="preserve">
</t>
    </r>
  </si>
  <si>
    <t>3D-OPPO R11 -L</t>
  </si>
  <si>
    <t>3D-OPPO R11 -M</t>
  </si>
  <si>
    <t>Чехол 3D OPPO R11 матовый</t>
  </si>
  <si>
    <t>Чехол 3D  OPPO R11глянец</t>
  </si>
  <si>
    <t>MJ-3D-OPPO R11</t>
  </si>
  <si>
    <t>Макет для 3D OPPO R11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</si>
  <si>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R11 L и 3D-OPPO R11-M</t>
    </r>
  </si>
  <si>
    <t>3D-OPPO R11 PLUS -L</t>
  </si>
  <si>
    <t>3D-OPPO R11 PLUS -M</t>
  </si>
  <si>
    <t>MJ-3D-OPPO R11 PLUS</t>
  </si>
  <si>
    <t>Макет для 3D OPPO R11 PLUS</t>
  </si>
  <si>
    <t>Чехол 3D OPPO R11 PLUS матовый</t>
  </si>
  <si>
    <t>Чехол 3D  OPPO R11PLUS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</si>
  <si>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R11 PLUS L и 3D-OPPO R11 PLUS -M</t>
    </r>
  </si>
  <si>
    <t>3D-OPPO R11S -L</t>
  </si>
  <si>
    <t>3D-OPPO R11S  -M</t>
  </si>
  <si>
    <t>MJ-3D-OPPO R11S</t>
  </si>
  <si>
    <t>Макет для 3D OPPO R11S</t>
  </si>
  <si>
    <t>Чехол 3D OPPO R11S матовый</t>
  </si>
  <si>
    <t>Чехол 3D  OPPO R11S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</si>
  <si>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R11S L и 3D-OPPO R11S -M</t>
    </r>
  </si>
  <si>
    <t>3D-OPPO F1 -L</t>
  </si>
  <si>
    <t>3D-OPPO F1 -M</t>
  </si>
  <si>
    <t>MJ-3D-OPPO F1</t>
  </si>
  <si>
    <t>Макет для 3D OPPO F1</t>
  </si>
  <si>
    <t>Чехол 3D OPPO F1 матовый</t>
  </si>
  <si>
    <t>Чехол 3D  OPPO F1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</si>
  <si>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F1 L и 3D-OPPO F1-M</t>
    </r>
  </si>
  <si>
    <t>OPPO</t>
  </si>
  <si>
    <t>3D-OPPO F1 PLUS/R9 -L</t>
  </si>
  <si>
    <t>3D-OPPO F1PLUS/R9 -M</t>
  </si>
  <si>
    <t>MJ-3D-OPPO F1PLUS/R9</t>
  </si>
  <si>
    <t>Макет для 3D OPPO F1PLUS/R9</t>
  </si>
  <si>
    <t>Чехол 3D OPPO F1PLUS/R9 матовый</t>
  </si>
  <si>
    <t>Чехол 3D  OPPO F1PLUS/R9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</si>
  <si>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F1PLUS/R9 L и 3D-OPPO F1PLUS/R9-M</t>
    </r>
  </si>
  <si>
    <t>3D-OPPO R9S -L</t>
  </si>
  <si>
    <t>3D-OPPO R9S -M</t>
  </si>
  <si>
    <t>MJ-3D-OPPO R9S</t>
  </si>
  <si>
    <t>Макет для 3D OPPO R9S</t>
  </si>
  <si>
    <t>Чехол 3D OPPO R9S матовый</t>
  </si>
  <si>
    <t>Чехол 3D  OPPO R9S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</si>
  <si>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R9S L и 3D-OPPO R9S -M</t>
    </r>
  </si>
  <si>
    <t>3D-OPPO R9 PLUS -L</t>
  </si>
  <si>
    <t>3D-OPPO R9  PLUS -M</t>
  </si>
  <si>
    <t>MJ-3D-OPPO R9  PLUS</t>
  </si>
  <si>
    <t>Макет для 3D OPPO R9  PLUS</t>
  </si>
  <si>
    <t>Чехол 3D OPPO R9  PLUS матовый</t>
  </si>
  <si>
    <t>Чехол 3D  OPPO R9  PLUS глянец</t>
  </si>
  <si>
    <t>3D-OPPO R9S PLUS -L</t>
  </si>
  <si>
    <t>3D-OPPO R9S  PLUS -M</t>
  </si>
  <si>
    <t>MJ-3D-OPPO R9S PLUS</t>
  </si>
  <si>
    <t>Чехол 3D  OPPO R9S  PLUS глянец</t>
  </si>
  <si>
    <t>Чехол 3D OPPO R9 S PLUS матовый</t>
  </si>
  <si>
    <t>Макет для 3D OPPO R9S  PLUS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</si>
  <si>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R9S  PLUS L и 3D-OPPO R9S PLUS-M</t>
    </r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</si>
  <si>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R9  PLUS L и 3D-OPPO R9 PLUS-M</t>
    </r>
  </si>
  <si>
    <t>3D-OPPO R7 -L</t>
  </si>
  <si>
    <t>Чехол 3D  OPPO R7 глянец</t>
  </si>
  <si>
    <t>MJ-3D-OPPO R7</t>
  </si>
  <si>
    <t>Макет для 3D OPPO R7</t>
  </si>
  <si>
    <t>Чехол 3D OPPO R7 матовый</t>
  </si>
  <si>
    <t>3D-OPPO R7 -M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</si>
  <si>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R7 L и 3D-OPPO R7 -M</t>
    </r>
  </si>
  <si>
    <t>3D-OPPO R7S -L</t>
  </si>
  <si>
    <t>3D-OPPO R7S -M</t>
  </si>
  <si>
    <t>MJ-3D-OPPO R7S</t>
  </si>
  <si>
    <t>Чехол 3D  OPPO R7S глянец</t>
  </si>
  <si>
    <t>Чехол 3D OPPO R7S матовый</t>
  </si>
  <si>
    <t>Макет для 3D OPPO R7S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</si>
  <si>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R7S L и 3D-OPPO R7S -M</t>
    </r>
  </si>
  <si>
    <t>3D-OPPO R7 PLUS -L</t>
  </si>
  <si>
    <t>Чехол 3D  OPPO R7  PLUS глянец</t>
  </si>
  <si>
    <t>3D-OPPO R7  PLUS -M</t>
  </si>
  <si>
    <t>Чехол 3D OPPO R7  PLUS матовый</t>
  </si>
  <si>
    <t>MJ-3D-OPPO R7  PLUS</t>
  </si>
  <si>
    <t>Макет для 3D OPPO R7  PLUS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</si>
  <si>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R7  PLUS L и 3D-OPPO R7 PLUS-M</t>
    </r>
  </si>
  <si>
    <t>3D-OPPO R11S PLUS -L</t>
  </si>
  <si>
    <t>3D-OPPO R11S PLUS  -M</t>
  </si>
  <si>
    <t>MJ-3D-OPPO R11S v</t>
  </si>
  <si>
    <t>Чехол 3D  OPPO R11S PLUS глянец</t>
  </si>
  <si>
    <t>Чехол 3D OPPO R11S PLUS матовый</t>
  </si>
  <si>
    <t>Макет для 3D OPPO R11S v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</si>
  <si>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R11S PLUS L и 3D-OPPO R11S PLUS -M</t>
    </r>
  </si>
  <si>
    <t>3D-OPPO A33 -L</t>
  </si>
  <si>
    <t>3D-OPPO A33 -M</t>
  </si>
  <si>
    <t>MJ-3D-OPPO A33</t>
  </si>
  <si>
    <t>Макет для 3D OPPO A33</t>
  </si>
  <si>
    <t>Чехол 3D OPPO A33 матовый</t>
  </si>
  <si>
    <t>Чехол 3D  OPPO A33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</si>
  <si>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A33 L и 3D-OPPO A33-M</t>
    </r>
  </si>
  <si>
    <t>3D-OPPO F1S/A59/A59S -L</t>
  </si>
  <si>
    <t>3D-OPPO F1S/A59/A59S -M</t>
  </si>
  <si>
    <t>MJ-3D-OPPO F1S/A59/A59S</t>
  </si>
  <si>
    <t>Макет для 3D OPPO F1S/A59/A59S</t>
  </si>
  <si>
    <t>Чехол 3D OPPOF1S/A59/A59S матовый</t>
  </si>
  <si>
    <t>Чехол 3D  OPPO F1S/A59/A59S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</si>
  <si>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F1S/A59/A59S L и 3D-OPPO F1S/A59/A59S -M</t>
    </r>
  </si>
  <si>
    <t>3D-OPPO N1 -L</t>
  </si>
  <si>
    <t>3D-OPPO N1 -M</t>
  </si>
  <si>
    <t>MJ-3D-OPPO N1</t>
  </si>
  <si>
    <t>Чехол 3D  OPPO n1глянец</t>
  </si>
  <si>
    <t>Чехол 3D OPPO N1 матовый</t>
  </si>
  <si>
    <t>Макет для 3D OPPO N1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</si>
  <si>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N1 L и 3D-OPPO N1-M</t>
    </r>
  </si>
  <si>
    <t>3D-OPPO FIND7 X9007 -L</t>
  </si>
  <si>
    <t>3D-OPPO FIND7 X9007  -M</t>
  </si>
  <si>
    <t xml:space="preserve">MJ-3D-OPPO FIND7 X9007 </t>
  </si>
  <si>
    <t>Чехол 3D  OPPO FIND7 X9007  глянец</t>
  </si>
  <si>
    <t>Чехол 3D OPPO FIND7 X9007  матовый</t>
  </si>
  <si>
    <t xml:space="preserve">Макет для 3D OPPO FIND7 X9007 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</si>
  <si>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FIND7 X9007  L и 3D-OPPO FIND7 X9007  -M</t>
    </r>
  </si>
  <si>
    <t>3D-OPPO F5 -L</t>
  </si>
  <si>
    <t>3D-OPPO F5 -M</t>
  </si>
  <si>
    <t>Чехол 3D OPPO F5 матовый</t>
  </si>
  <si>
    <t>Чехол 3D  OPPO F5 глянец</t>
  </si>
  <si>
    <t>Макет для 3D OPPO F5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</si>
  <si>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F5 L и 3D-OPPO F5-M</t>
    </r>
  </si>
  <si>
    <t>Чехол 3D  OPPO F3 глянец</t>
  </si>
  <si>
    <t>3D-OPPO F3 -L</t>
  </si>
  <si>
    <t>3D-OPPO F3 -M</t>
  </si>
  <si>
    <t>Чехол 3D OPPO F3 матовый</t>
  </si>
  <si>
    <t>MJ-3D-OPPO F3</t>
  </si>
  <si>
    <t>MJ-3D-OPPO F5</t>
  </si>
  <si>
    <t>Макет для 3D OPPO F3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</si>
  <si>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F3 L и 3D-OPPO F3-M</t>
    </r>
  </si>
  <si>
    <t>3D-OPPO NEO5/A31T -L</t>
  </si>
  <si>
    <t>3D-OPPO NEO5/A31T -M</t>
  </si>
  <si>
    <t>Чехол 3D OPPO NEO5/A31T матовый</t>
  </si>
  <si>
    <t>Чехол 3D  OPPO NEO5/A31T глянец</t>
  </si>
  <si>
    <t>MJ-3D-OPPO NEO5/A31T</t>
  </si>
  <si>
    <t>Макет для 3D OPPO NEO5/A31T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</si>
  <si>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NEO5/A31T L и 3D-OPPO NEO5/A31T-M</t>
    </r>
  </si>
  <si>
    <t>3D-OPPO A39/A57 -L</t>
  </si>
  <si>
    <t>3D-OPPO A39/A57 -M</t>
  </si>
  <si>
    <t>MJ-3D-OPPO A39/A57</t>
  </si>
  <si>
    <t>Макет для 3D OPPO A39/A57</t>
  </si>
  <si>
    <t>Чехол 3D OPPO A39/A57 матовый</t>
  </si>
  <si>
    <t>Чехол 3D  OPPO A39/A57 глянец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</si>
  <si>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A39/A57 L и 3D-OPPO A39/A57-M</t>
    </r>
  </si>
  <si>
    <t>3D-OPPO NEO9/A37 -L</t>
  </si>
  <si>
    <t>Чехол 3D  OPPO NEO9/A37 глянец</t>
  </si>
  <si>
    <t>3D-OPPO NEO9/A37 -M</t>
  </si>
  <si>
    <t>Чехол 3D OPPO NEO9/A37 матовый</t>
  </si>
  <si>
    <t>MJ-3D-OPPO NEO9/A37</t>
  </si>
  <si>
    <t>Макет для 3D OPPO NEO9/A37</t>
  </si>
  <si>
    <r>
      <t xml:space="preserve">подходит для использования с сублимационной бумагой к чехлам </t>
    </r>
    <r>
      <rPr>
        <b/>
        <sz val="8"/>
        <rFont val="Calibri"/>
        <family val="2"/>
        <charset val="204"/>
        <scheme val="minor"/>
      </rPr>
      <t>3D-OPPO NEO9/A37 L и 3D-OPPO NEO9/A37-M</t>
    </r>
  </si>
  <si>
    <t>3D-BF-Huawei  Mate 9- L</t>
  </si>
  <si>
    <t>3D-BF-Huawei Mate 9 -M</t>
  </si>
  <si>
    <t>MJ-BF-Huawei Mate 9</t>
  </si>
  <si>
    <t>Чехол 3D Huawei  Mate 9 матовый</t>
  </si>
  <si>
    <t>Чехол 3D Huawei  Mate 9 глянец</t>
  </si>
  <si>
    <t>Макет для  Huawei  Mate 9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</si>
  <si>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9- L  и 3D-BF-Huawei Mate 9- M</t>
    </r>
  </si>
  <si>
    <t>3D-BF-Huawei  Note 8- L</t>
  </si>
  <si>
    <t>3D-BF-Huawei Note 8-M</t>
  </si>
  <si>
    <t>MJ-BF-Huawei  Note 8</t>
  </si>
  <si>
    <t>Макет для  Huawei  Note 8</t>
  </si>
  <si>
    <t>Чехол 3D Huawei  Note 8 матовый</t>
  </si>
  <si>
    <t>Чехол 3D Huawei Note 8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</si>
  <si>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Note 8 - L  и 3D-BF-Huawei  Note 8  M</t>
    </r>
  </si>
  <si>
    <t>3D-BF-Huawei  Mate 10- L</t>
  </si>
  <si>
    <t>3D-BF-Huawei Mate 10 -M</t>
  </si>
  <si>
    <t>MJ-BF-Huawei Mate 10</t>
  </si>
  <si>
    <t>Макет для  Huawei  Mate 10</t>
  </si>
  <si>
    <t>Чехол 3D Huawei  Mate 10 матовый</t>
  </si>
  <si>
    <t>Чехол 3D Huawei  Mate 10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</si>
  <si>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10- L  и 3D-BF-Huawei Mate 10- M</t>
    </r>
  </si>
  <si>
    <t>3D-BF-Huawei  Nova2 PLUS- L</t>
  </si>
  <si>
    <t>3D-BF-Huawei Nova2 PLUS-M</t>
  </si>
  <si>
    <t>MJ-BF-Huawei  Nova2 PLUS</t>
  </si>
  <si>
    <t>Чехол 3D Huawei Nova2 PLUS глянец</t>
  </si>
  <si>
    <t>Чехол 3D Huawei Nova2 PLUS матовый</t>
  </si>
  <si>
    <t>Макет для  Huawei  Nova2 PLUS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</si>
  <si>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Nova2 PLUS- L  и 3D-BF-Huawei  Nova2 PLUS  M</t>
    </r>
  </si>
  <si>
    <t>3D-BF-Huawei   Honor V9- L</t>
  </si>
  <si>
    <t>Чехол 3D Huawei  Honor V9 глянец</t>
  </si>
  <si>
    <t>3D-BF-Huawei  Honor V9-M</t>
  </si>
  <si>
    <t>Чехол 3D Huawei  Honor  V9 матовый</t>
  </si>
  <si>
    <t>MJ-BF-Huawei  Honor V9</t>
  </si>
  <si>
    <t>Макет для  Huawei  Honor V9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</si>
  <si>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V9 - L  и 3D-BF-Huawei  Honor V9  M</t>
    </r>
  </si>
  <si>
    <t>3D-BF-Huawei  Mate 10 PRO- L</t>
  </si>
  <si>
    <t>3D-BF-Huawei Mate 10 PRO -M</t>
  </si>
  <si>
    <t>MJ-BF-Huawei Mate 10 PRO</t>
  </si>
  <si>
    <t>Макет для  Huawei  Mate 10 PRO</t>
  </si>
  <si>
    <t>Чехол 3D Huawei  Mate 10 PRO матовый</t>
  </si>
  <si>
    <t>Чехол 3D Huawei  Mate 10 PROглянец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</si>
  <si>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10 PRO- L  и 3D-BF-Huawei Mate 10 PRO- M</t>
    </r>
  </si>
  <si>
    <t>3D-BF-Huawei  Nova2 - L</t>
  </si>
  <si>
    <t>3D-BF-Huawei Nova2-M</t>
  </si>
  <si>
    <t>Чехол 3D Huawei Nova2 матовый</t>
  </si>
  <si>
    <t>Чехол 3D Huawei Nova2 глянец</t>
  </si>
  <si>
    <t>MJ-BF-Huawei  Nova2</t>
  </si>
  <si>
    <t>Макет для  Huawei  Nova2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</si>
  <si>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Nova2- L  и 3D-BF-Huawei  Nova2- M</t>
    </r>
  </si>
  <si>
    <t>3D-BF-Huawei  Nova - L</t>
  </si>
  <si>
    <t>3D-BF-Huawei Nova-M</t>
  </si>
  <si>
    <t>MJ-BF-Huawei  Nova</t>
  </si>
  <si>
    <t>Чехол 3D Huawei Nova глянец</t>
  </si>
  <si>
    <t>Чехол 3D Huawei Nova матовый</t>
  </si>
  <si>
    <t>Макет для  Huawei  Nova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</si>
  <si>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Nova- L  и 3D-BF-Huawei  Nova- M</t>
    </r>
  </si>
  <si>
    <t>3D-BF-Huawei   Honor 7X- L</t>
  </si>
  <si>
    <t>3D-BF-Huawei  Honor 7X -M</t>
  </si>
  <si>
    <t>MJ-BF-Huawei  Honor 7X</t>
  </si>
  <si>
    <t>Чехол 3D Huawei  Honor 7X глянец</t>
  </si>
  <si>
    <t>Чехол 3D Huawei  Honor  7X матовый</t>
  </si>
  <si>
    <t>Макет для  Huawei  Honor 7X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</si>
  <si>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7X- L  и 3D-BF-Huawei  Honor 7X- M</t>
    </r>
  </si>
  <si>
    <t>3D-BF-Huawei  Mate 10 Lite- L</t>
  </si>
  <si>
    <t>3D-BF-Huawei Mate 10 Lite -M</t>
  </si>
  <si>
    <t>Чехол 3D Huawei  Mate 10 Lite матовый</t>
  </si>
  <si>
    <t>Чехол 3D Huawei  Mate 10 Lite глянец</t>
  </si>
  <si>
    <t>Макет для  Huawei  Mate 10 Lite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</si>
  <si>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10 Lite - L  и 3D-BF-Huawei Mate 10 Lite - M</t>
    </r>
  </si>
  <si>
    <t>3D-BF-Huawei   Honor V10- L</t>
  </si>
  <si>
    <t>3D-BF-Huawei  Honor V10-M</t>
  </si>
  <si>
    <t>MJ-BF-Huawei  Honor V10</t>
  </si>
  <si>
    <t>Макет для  Huawei  Honor V10</t>
  </si>
  <si>
    <t>Чехол 3D Huawei  Honor  V10 матовый</t>
  </si>
  <si>
    <t>Чехол 3D Huawei  Honor V10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</si>
  <si>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V10 - L  и 3D-BF-Huawei  Honor V10  M</t>
    </r>
  </si>
  <si>
    <t>3D-BF-Huawei  Y5 2017- L</t>
  </si>
  <si>
    <t>3D-BF-Huawei Y5 2017-M</t>
  </si>
  <si>
    <t>MJ-BF-Huawei  Y5 2017</t>
  </si>
  <si>
    <t>Чехол 3D Huawei Y5 2017 глянец</t>
  </si>
  <si>
    <t>Чехол 3D Huawei  Y5 2017 матовый</t>
  </si>
  <si>
    <t>Макет для  Huawei  Y5 2017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</si>
  <si>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Y5 2017 - L  и 3D-BF-Huawei Y5 2017  M</t>
    </r>
  </si>
  <si>
    <t>3D-BF-Huawei  Y3 2017- L</t>
  </si>
  <si>
    <t>Чехол 3D Huawei Y3 2017 глянец</t>
  </si>
  <si>
    <t>3D-BF-Huawei Y3 2017-M</t>
  </si>
  <si>
    <t>Чехол 3D Huawei  Y3 2017 матовый</t>
  </si>
  <si>
    <t>MJ-BF-Huawei  Y3 2017</t>
  </si>
  <si>
    <t>Макет для  Huawei  Y3 2017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</si>
  <si>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Y3 2017 - L  и 3D-BF-Huawei Y3 2017  M</t>
    </r>
  </si>
  <si>
    <t>3D-BF-Huawei   Р8 Lite 2017 L</t>
  </si>
  <si>
    <t>3D-BF-Huawei   Р8 Lite 2017 -M</t>
  </si>
  <si>
    <t>Чехол 3D Huawei   Р8 Lite 2017 матовый</t>
  </si>
  <si>
    <t>Чехол 3D Huawei   Р8 Lite 2017глянец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</si>
  <si>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Р8 Lite 2017 L  и 3D-BF-Huawei  Р8 Lite 2017M</t>
    </r>
  </si>
  <si>
    <t>MJ-BF-Huawei  P8 Lite 2017</t>
  </si>
  <si>
    <t>3D-BF-Huawei   Honor 5A- L</t>
  </si>
  <si>
    <t>3D-BF-Huawei  Honor 5A -M</t>
  </si>
  <si>
    <t>MJ-BF-Huawei  Honor 5A</t>
  </si>
  <si>
    <t>Чехол 3D Huawei  Honor 5A  глянец</t>
  </si>
  <si>
    <t>Чехол 3D Huawei  Honor  5A матовый</t>
  </si>
  <si>
    <t>Макет для  Huawei  Honor 5A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</si>
  <si>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5A - L  и 3D-BF-Huawei  Honor 5A M</t>
    </r>
  </si>
  <si>
    <t>3D-BF-Huawei Enjoy 5- L</t>
  </si>
  <si>
    <t>3D-BF-Huawei  Enjoy 5-M</t>
  </si>
  <si>
    <t>MJ-BF-Huawei  Enjoy 5</t>
  </si>
  <si>
    <t>Макет для  Huawei  Enjoy 5</t>
  </si>
  <si>
    <t>Чехол 3D Huawei Enjoy 5 матовый</t>
  </si>
  <si>
    <t>Чехол 3D Huawei Enjoy 5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</si>
  <si>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Enjoy 5- L  и 3D-BF-Huawei Enjoy 5- M</t>
    </r>
  </si>
  <si>
    <t>3D-BF-Huawei Enjoy 6- L</t>
  </si>
  <si>
    <t>3D-BF-Huawei  Enjoy 6-M</t>
  </si>
  <si>
    <t>MJ-BF-Huawei  Enjoy 6</t>
  </si>
  <si>
    <t>Макет для  Huawei  Enjoy 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</si>
  <si>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Enjoy 6- L  и 3D-BF-Huawei Enjoy 6- M</t>
    </r>
  </si>
  <si>
    <t>Чехол 3D Huawei Enjoy 6 матовый</t>
  </si>
  <si>
    <t>Чехол 3D Huawei Enjoy 6 глянец</t>
  </si>
  <si>
    <t>3D-BF-Huawei   Р10 PLUS-L</t>
  </si>
  <si>
    <t>MJ-BF-Huawei  P10 PLUS</t>
  </si>
  <si>
    <t>Макет для  Huawei   P10 PLUS</t>
  </si>
  <si>
    <t>Чехол 3D Huawei   Р10 PLUS матовый</t>
  </si>
  <si>
    <t>Чехол 3D Huawei   Р10 PLUS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</si>
  <si>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Р10 PLUS  L  и 3D-BF-Huawei  Р10 PLUS M</t>
    </r>
  </si>
  <si>
    <t>3D-BF-Huawei   Р910  PLUS -M</t>
  </si>
  <si>
    <t>3D-BF-Huawei Р10 Lite -L</t>
  </si>
  <si>
    <t>3D-BF-Huawei   Р910  Lite -M</t>
  </si>
  <si>
    <t>MJ-BF-Huawei  P10 Lite</t>
  </si>
  <si>
    <t>Макет для  Huawei   P10 Lite</t>
  </si>
  <si>
    <t>Чехол 3D Huawei   Р10 Lite матовый</t>
  </si>
  <si>
    <t>Чехол 3D Huawei   Р10 Lite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</si>
  <si>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Р10 Lite L  и 3D-BF-Huawei  Р10 Lite M</t>
    </r>
  </si>
  <si>
    <t>Чехол 3D Huawei  Honor 4A/Y6 глянец</t>
  </si>
  <si>
    <t>3D-BF-Huawei   Honor 4A/Y6- L</t>
  </si>
  <si>
    <t>3D-BF-Huawei  Honor 4A/Y6 -M</t>
  </si>
  <si>
    <t>Чехол 3D Huawei  Honor  4A/Y6 матовый</t>
  </si>
  <si>
    <t>MJ-BF-Huawei  Honor 4A/Y6</t>
  </si>
  <si>
    <t>Макет для  Huawei  Honor 4A/Y6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</si>
  <si>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4A/Y6 - L  и 3D-BF-Huawei  Honor 4A/Y6 M</t>
    </r>
  </si>
  <si>
    <t>3D-BF-Huawei   Honor 5A/Y6ii- L</t>
  </si>
  <si>
    <t>3D-BF-Huawei  Honor 5A/Y6ii -M</t>
  </si>
  <si>
    <t>MJ-BF-Huawei  Honor 5A/Y6ii</t>
  </si>
  <si>
    <t>Макет для  Huawei  Honor 5A/Y6ii</t>
  </si>
  <si>
    <t>Чехол 3D Huawei  Honor  5A/Y6iiматовый</t>
  </si>
  <si>
    <t>Чехол 3D Huawei  Honor 5A/Y6ii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</si>
  <si>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5A/Y6ii - L  и 3D-BF-Huawei  Honor 5A/Y6ii M</t>
    </r>
  </si>
  <si>
    <t>3D-BF-Huawei   Honor Play6X- L</t>
  </si>
  <si>
    <t>3D-BF-Huawei  Honor Play6X -M</t>
  </si>
  <si>
    <t>MJ-BF-Huawei  Honor Play6X</t>
  </si>
  <si>
    <t>Макет для  Huawei  Honor Play6X</t>
  </si>
  <si>
    <t>Чехол 3D Huawei  Honor Play6Xматовый</t>
  </si>
  <si>
    <t>Чехол 3D Huawei  Honor Play6X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</si>
  <si>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 Honor Play6X- L  и 3D-BF-Huawei  Honor Play6X- M</t>
    </r>
  </si>
  <si>
    <t>Чехол 3D Huawei  Mate 9 Lite глянец</t>
  </si>
  <si>
    <t>3D-BF-Huawei  Mate 9Lite- L</t>
  </si>
  <si>
    <t>3D-BF-Huawei Mate 9Lite -M</t>
  </si>
  <si>
    <t>Чехол 3D Huawei  Mate 9Lite матовый</t>
  </si>
  <si>
    <t>MJ-BF-Huawei Mate 9Lite</t>
  </si>
  <si>
    <t>Макет для  Huawei  Mate 9Lite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</si>
  <si>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9Lite- L  и 3D-BF-Huawei Mate 9Lite- M</t>
    </r>
  </si>
  <si>
    <t>3D-BF-Huawei  Mate 9 PRO- L</t>
  </si>
  <si>
    <t>3D-BF-Huawei Mate 9 PRO -M</t>
  </si>
  <si>
    <t>MJ-BF-Huawei Mate 9 PRO</t>
  </si>
  <si>
    <t>Макет для  Huawei  Mate 9 PRO</t>
  </si>
  <si>
    <t>Чехол 3D Huawei  Mate 9 PRO матовый</t>
  </si>
  <si>
    <t>Чехол 3D Huawei  Mate 9 PRO глянец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</si>
  <si>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9 PRO- L  и 3D-BF-Huawei Mate 9 PRO- M</t>
    </r>
  </si>
  <si>
    <t>MJ-BF-Huawei Mate S</t>
  </si>
  <si>
    <t>Макет для  Huawei  Mate S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</si>
  <si>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Mate S - L  и 3D-BF-Huawei Mate S - M</t>
    </r>
  </si>
  <si>
    <t>Чехол 3D Huawei  Mate S матовый</t>
  </si>
  <si>
    <t>3D-BF-Huawei Mate S-M</t>
  </si>
  <si>
    <t>3D-BF-Huawei  Mate S- L</t>
  </si>
  <si>
    <t>Чехол 3D Huawei  Mate Sглянец</t>
  </si>
  <si>
    <t>3D-BF-Huawei  Y5/Y560- L</t>
  </si>
  <si>
    <t>3D-BF-Huawei Y5/Y560 -M</t>
  </si>
  <si>
    <t>MJ-BF-Huawei  Y5/Y560</t>
  </si>
  <si>
    <t>Макет для  Huawei Y5/Y560</t>
  </si>
  <si>
    <r>
      <t>подходит для использования с сублимационной бумагой к чехлам</t>
    </r>
    <r>
      <rPr>
        <b/>
        <sz val="8"/>
        <rFont val="Calibri"/>
        <family val="2"/>
        <charset val="204"/>
        <scheme val="minor"/>
      </rPr>
      <t xml:space="preserve"> 3D-BF-Huawei Y5/Y560 - L  и 3D-BF-Huawei  Y5/Y560 -M</t>
    </r>
  </si>
  <si>
    <t>Чехол 3D Huawei Y5/Y560 матовый</t>
  </si>
  <si>
    <t>Чехол 3D Huawei Y5/Y560 глянец</t>
  </si>
  <si>
    <t>3D  чехлы OPPO</t>
  </si>
  <si>
    <t>3D  макеты OPPO</t>
  </si>
  <si>
    <t>3D-IP X/XS-L</t>
  </si>
  <si>
    <t>3D-IP X/XS-M</t>
  </si>
  <si>
    <t>MJ-IP X /XS</t>
  </si>
  <si>
    <t>Макет для пластикового X/XS</t>
  </si>
  <si>
    <t>Чехол 3D Iphone  X/XS ,матовый</t>
  </si>
  <si>
    <t>Чехол 3D Iphone X/XS ,глянец</t>
  </si>
  <si>
    <t>3D-IP XS max-L</t>
  </si>
  <si>
    <t>3D-IP XS max-M</t>
  </si>
  <si>
    <t>MJ-IP Xsmax</t>
  </si>
  <si>
    <t>Макет для пластикового XS max</t>
  </si>
  <si>
    <t>Чехол 3D Iphone  XS max ,матовый</t>
  </si>
  <si>
    <t>Чехол 3D Iphone XS max ,глянец</t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</si>
  <si>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 X/XS-L  и  3D-IP X/XS-M</t>
    </r>
  </si>
  <si>
    <r>
      <t>Для переноса на чехлы</t>
    </r>
    <r>
      <rPr>
        <b/>
        <sz val="8"/>
        <rFont val="Calibri"/>
        <family val="2"/>
        <charset val="204"/>
        <scheme val="minor"/>
      </rPr>
      <t xml:space="preserve"> 3D-IP XS max-L  и  3D-IP  XS max-M</t>
    </r>
  </si>
  <si>
    <t>3D- BF-A9 Star -L</t>
  </si>
  <si>
    <t>3D-BF-A9 Star-M</t>
  </si>
  <si>
    <t>MJ-BF- A9 Star</t>
  </si>
  <si>
    <t>Макет для  Samsung Galaxy A9 Star</t>
  </si>
  <si>
    <t>Чехол 3D Samsung Galaxy A9 Star,матовый</t>
  </si>
  <si>
    <t>чехол 3D Samsung Galaxy  A9 Star,глянец</t>
  </si>
  <si>
    <r>
      <t xml:space="preserve">подходит для использования с сублимационной бумагой к чехлу </t>
    </r>
    <r>
      <rPr>
        <b/>
        <sz val="8"/>
        <rFont val="Calibri"/>
        <family val="2"/>
        <charset val="204"/>
        <scheme val="minor"/>
      </rPr>
      <t>3D- BF-A9 Star  глянцевых  и матовых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</si>
</sst>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&quot;￥&quot;* #,##0.00_ ;_ &quot;￥&quot;* \-#,##0.00_ ;_ &quot;￥&quot;* &quot;-&quot;??_ ;_ @_ "/>
    <numFmt numFmtId="165" formatCode="&quot;¥&quot;#,##0.00;&quot;¥&quot;\-#,##0.00"/>
    <numFmt numFmtId="166" formatCode="[$$-409]#,##0.00"/>
  </numFmts>
  <fonts count="3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宋体"/>
      <family val="3"/>
      <charset val="134"/>
    </font>
    <font>
      <sz val="11"/>
      <color rgb="FF006100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charset val="134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rgb="FF000000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</borders>
  <cellStyleXfs count="316">
    <xf numFmtId="0" fontId="0" fillId="0" borderId="0"/>
    <xf numFmtId="0" fontId="2" fillId="0" borderId="0"/>
    <xf numFmtId="164" fontId="2" fillId="0" borderId="0" applyFont="0" applyFill="0" applyBorder="0" applyAlignment="0" applyProtection="0">
      <alignment vertical="center"/>
    </xf>
    <xf numFmtId="0" fontId="2" fillId="0" borderId="0"/>
    <xf numFmtId="0" fontId="3" fillId="2" borderId="0" applyNumberFormat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65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244">
    <xf numFmtId="0" fontId="0" fillId="0" borderId="0" xfId="0"/>
    <xf numFmtId="0" fontId="6" fillId="0" borderId="6" xfId="12" applyFont="1" applyFill="1" applyBorder="1" applyAlignment="1">
      <alignment vertical="center" wrapText="1"/>
    </xf>
    <xf numFmtId="0" fontId="6" fillId="0" borderId="7" xfId="12" applyFont="1" applyFill="1" applyBorder="1" applyAlignment="1">
      <alignment vertical="center" wrapText="1"/>
    </xf>
    <xf numFmtId="0" fontId="6" fillId="0" borderId="1" xfId="12" applyFont="1" applyFill="1" applyBorder="1" applyAlignment="1">
      <alignment vertical="center" wrapText="1"/>
    </xf>
    <xf numFmtId="0" fontId="6" fillId="0" borderId="10" xfId="12" applyFont="1" applyFill="1" applyBorder="1" applyAlignment="1">
      <alignment vertical="center" wrapText="1"/>
    </xf>
    <xf numFmtId="0" fontId="6" fillId="0" borderId="28" xfId="12" applyFont="1" applyFill="1" applyBorder="1" applyAlignment="1">
      <alignment vertical="center" wrapText="1"/>
    </xf>
    <xf numFmtId="0" fontId="9" fillId="0" borderId="0" xfId="12" applyFont="1" applyBorder="1" applyAlignment="1">
      <alignment horizontal="center" vertical="center" wrapText="1"/>
    </xf>
    <xf numFmtId="0" fontId="0" fillId="0" borderId="0" xfId="0" applyBorder="1"/>
    <xf numFmtId="0" fontId="1" fillId="0" borderId="2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0" xfId="0" applyFont="1"/>
    <xf numFmtId="0" fontId="11" fillId="0" borderId="0" xfId="12" applyFont="1" applyBorder="1" applyAlignment="1">
      <alignment horizontal="left" vertical="center" wrapText="1"/>
    </xf>
    <xf numFmtId="0" fontId="15" fillId="0" borderId="0" xfId="0" applyFont="1" applyBorder="1"/>
    <xf numFmtId="0" fontId="12" fillId="0" borderId="0" xfId="12" applyFont="1" applyBorder="1" applyAlignment="1">
      <alignment horizontal="center" vertical="center"/>
    </xf>
    <xf numFmtId="2" fontId="10" fillId="0" borderId="0" xfId="12" applyNumberFormat="1" applyFont="1" applyFill="1" applyBorder="1" applyAlignment="1">
      <alignment horizontal="center" vertical="center" wrapText="1"/>
    </xf>
    <xf numFmtId="0" fontId="6" fillId="0" borderId="6" xfId="12" applyFont="1" applyFill="1" applyBorder="1" applyAlignment="1">
      <alignment vertical="center" wrapText="1"/>
    </xf>
    <xf numFmtId="0" fontId="7" fillId="0" borderId="7" xfId="12" applyFont="1" applyFill="1" applyBorder="1" applyAlignment="1">
      <alignment horizontal="center" vertical="center" wrapText="1"/>
    </xf>
    <xf numFmtId="0" fontId="7" fillId="0" borderId="8" xfId="12" applyFont="1" applyFill="1" applyBorder="1" applyAlignment="1">
      <alignment horizontal="center" vertical="center" wrapText="1"/>
    </xf>
    <xf numFmtId="0" fontId="6" fillId="0" borderId="1" xfId="12" applyFont="1" applyFill="1" applyBorder="1" applyAlignment="1">
      <alignment vertical="center" wrapText="1"/>
    </xf>
    <xf numFmtId="0" fontId="6" fillId="0" borderId="10" xfId="12" applyFont="1" applyFill="1" applyBorder="1" applyAlignment="1">
      <alignment vertical="center" wrapText="1"/>
    </xf>
    <xf numFmtId="2" fontId="10" fillId="0" borderId="15" xfId="1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1" fillId="0" borderId="0" xfId="12" applyFont="1" applyBorder="1" applyAlignment="1">
      <alignment horizontal="center" vertical="center" wrapText="1"/>
    </xf>
    <xf numFmtId="0" fontId="15" fillId="0" borderId="0" xfId="12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" fillId="0" borderId="24" xfId="0" applyFon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0" fontId="0" fillId="0" borderId="2" xfId="0" applyBorder="1"/>
    <xf numFmtId="0" fontId="0" fillId="0" borderId="36" xfId="0" applyBorder="1"/>
    <xf numFmtId="0" fontId="1" fillId="0" borderId="35" xfId="0" applyFont="1" applyBorder="1" applyAlignment="1">
      <alignment horizontal="center" vertical="center"/>
    </xf>
    <xf numFmtId="0" fontId="1" fillId="0" borderId="37" xfId="0" applyFont="1" applyFill="1" applyBorder="1"/>
    <xf numFmtId="2" fontId="8" fillId="3" borderId="12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20" fillId="0" borderId="33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top"/>
    </xf>
    <xf numFmtId="0" fontId="11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2" fillId="0" borderId="21" xfId="12" applyFont="1" applyBorder="1" applyAlignment="1">
      <alignment horizontal="center" vertical="center"/>
    </xf>
    <xf numFmtId="2" fontId="10" fillId="0" borderId="21" xfId="12" applyNumberFormat="1" applyFont="1" applyFill="1" applyBorder="1" applyAlignment="1">
      <alignment horizontal="center" vertical="center" wrapText="1"/>
    </xf>
    <xf numFmtId="0" fontId="9" fillId="0" borderId="21" xfId="12" applyFont="1" applyBorder="1" applyAlignment="1">
      <alignment horizontal="center" vertical="center" wrapText="1"/>
    </xf>
    <xf numFmtId="0" fontId="6" fillId="0" borderId="0" xfId="12" applyFont="1" applyFill="1" applyBorder="1" applyAlignment="1">
      <alignment vertical="center" wrapText="1"/>
    </xf>
    <xf numFmtId="0" fontId="7" fillId="0" borderId="0" xfId="12" applyFont="1" applyFill="1" applyBorder="1" applyAlignment="1">
      <alignment horizontal="center" vertical="center" wrapText="1"/>
    </xf>
    <xf numFmtId="2" fontId="10" fillId="0" borderId="0" xfId="12" applyNumberFormat="1" applyFont="1" applyFill="1" applyBorder="1" applyAlignment="1" applyProtection="1">
      <alignment horizontal="center" vertical="center" wrapText="1"/>
      <protection locked="0"/>
    </xf>
    <xf numFmtId="0" fontId="15" fillId="0" borderId="3" xfId="12" applyFont="1" applyBorder="1" applyAlignment="1">
      <alignment horizontal="center" vertical="center" wrapText="1"/>
    </xf>
    <xf numFmtId="0" fontId="6" fillId="0" borderId="0" xfId="12" applyFont="1" applyFill="1" applyBorder="1" applyAlignment="1">
      <alignment horizontal="center" vertical="center" wrapText="1"/>
    </xf>
    <xf numFmtId="0" fontId="6" fillId="0" borderId="0" xfId="12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vertical="center" wrapText="1"/>
    </xf>
    <xf numFmtId="0" fontId="6" fillId="0" borderId="44" xfId="0" applyFont="1" applyBorder="1" applyAlignment="1">
      <alignment vertical="center" wrapText="1"/>
    </xf>
    <xf numFmtId="0" fontId="6" fillId="0" borderId="45" xfId="0" applyFont="1" applyBorder="1" applyAlignment="1">
      <alignment vertical="center" wrapText="1"/>
    </xf>
    <xf numFmtId="0" fontId="6" fillId="0" borderId="46" xfId="0" applyFont="1" applyBorder="1" applyAlignment="1">
      <alignment vertical="center" wrapText="1"/>
    </xf>
    <xf numFmtId="0" fontId="6" fillId="0" borderId="48" xfId="0" applyFont="1" applyBorder="1" applyAlignment="1">
      <alignment vertical="center" wrapText="1"/>
    </xf>
    <xf numFmtId="2" fontId="10" fillId="0" borderId="16" xfId="0" applyNumberFormat="1" applyFont="1" applyBorder="1" applyAlignment="1">
      <alignment horizontal="center" vertical="center" wrapText="1"/>
    </xf>
    <xf numFmtId="2" fontId="10" fillId="0" borderId="15" xfId="0" applyNumberFormat="1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6" fillId="0" borderId="47" xfId="0" applyFont="1" applyBorder="1" applyAlignment="1">
      <alignment vertical="center" wrapText="1"/>
    </xf>
    <xf numFmtId="166" fontId="10" fillId="0" borderId="15" xfId="12" applyNumberFormat="1" applyFont="1" applyFill="1" applyBorder="1" applyAlignment="1">
      <alignment horizontal="center" vertical="center" wrapText="1"/>
    </xf>
    <xf numFmtId="3" fontId="8" fillId="3" borderId="12" xfId="12" applyNumberFormat="1" applyFont="1" applyFill="1" applyBorder="1" applyAlignment="1" applyProtection="1">
      <alignment horizontal="center" vertical="center" wrapText="1"/>
      <protection locked="0"/>
    </xf>
    <xf numFmtId="1" fontId="8" fillId="3" borderId="12" xfId="12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12" applyFont="1" applyFill="1" applyBorder="1" applyAlignment="1">
      <alignment horizontal="center" vertical="center" wrapText="1"/>
    </xf>
    <xf numFmtId="0" fontId="7" fillId="0" borderId="10" xfId="12" applyFont="1" applyFill="1" applyBorder="1" applyAlignment="1">
      <alignment horizontal="center" vertical="center" wrapText="1"/>
    </xf>
    <xf numFmtId="0" fontId="12" fillId="0" borderId="10" xfId="12" applyFont="1" applyFill="1" applyBorder="1" applyAlignment="1">
      <alignment horizontal="center" vertical="center" wrapText="1"/>
    </xf>
    <xf numFmtId="0" fontId="12" fillId="0" borderId="10" xfId="12" applyFont="1" applyFill="1" applyBorder="1" applyAlignment="1">
      <alignment vertical="center" wrapText="1"/>
    </xf>
    <xf numFmtId="1" fontId="10" fillId="3" borderId="12" xfId="12" applyNumberFormat="1" applyFont="1" applyFill="1" applyBorder="1" applyAlignment="1" applyProtection="1">
      <alignment horizontal="center" vertical="center" wrapText="1"/>
      <protection locked="0"/>
    </xf>
    <xf numFmtId="1" fontId="28" fillId="3" borderId="12" xfId="12" applyNumberFormat="1" applyFont="1" applyFill="1" applyBorder="1" applyAlignment="1" applyProtection="1">
      <alignment horizontal="center" vertical="center" wrapText="1"/>
      <protection locked="0"/>
    </xf>
    <xf numFmtId="1" fontId="28" fillId="6" borderId="30" xfId="0" applyNumberFormat="1" applyFont="1" applyFill="1" applyBorder="1" applyAlignment="1" applyProtection="1">
      <alignment horizontal="center" vertical="center" wrapText="1"/>
      <protection locked="0"/>
    </xf>
    <xf numFmtId="1" fontId="28" fillId="6" borderId="34" xfId="0" applyNumberFormat="1" applyFont="1" applyFill="1" applyBorder="1" applyAlignment="1" applyProtection="1">
      <alignment horizontal="center" vertical="center" wrapText="1"/>
      <protection locked="0"/>
    </xf>
    <xf numFmtId="3" fontId="28" fillId="3" borderId="12" xfId="12" applyNumberFormat="1" applyFont="1" applyFill="1" applyBorder="1" applyAlignment="1" applyProtection="1">
      <alignment horizontal="center" vertical="center" wrapText="1"/>
      <protection locked="0"/>
    </xf>
    <xf numFmtId="0" fontId="6" fillId="0" borderId="27" xfId="12" applyFont="1" applyFill="1" applyBorder="1" applyAlignment="1">
      <alignment horizontal="center" vertical="center" wrapText="1"/>
    </xf>
    <xf numFmtId="0" fontId="29" fillId="0" borderId="10" xfId="12" applyFont="1" applyFill="1" applyBorder="1" applyAlignment="1">
      <alignment horizontal="center" vertical="center" wrapText="1"/>
    </xf>
    <xf numFmtId="0" fontId="12" fillId="0" borderId="28" xfId="12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vertical="center" wrapText="1"/>
    </xf>
    <xf numFmtId="1" fontId="8" fillId="6" borderId="30" xfId="0" applyNumberFormat="1" applyFont="1" applyFill="1" applyBorder="1" applyAlignment="1" applyProtection="1">
      <alignment horizontal="center" vertical="center" wrapText="1"/>
      <protection locked="0"/>
    </xf>
    <xf numFmtId="1" fontId="8" fillId="6" borderId="34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48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 wrapText="1"/>
    </xf>
    <xf numFmtId="166" fontId="10" fillId="0" borderId="16" xfId="0" applyNumberFormat="1" applyFont="1" applyBorder="1" applyAlignment="1">
      <alignment horizontal="center" vertical="center" wrapText="1"/>
    </xf>
    <xf numFmtId="166" fontId="10" fillId="0" borderId="15" xfId="0" applyNumberFormat="1" applyFont="1" applyBorder="1" applyAlignment="1">
      <alignment horizontal="center" vertical="center" wrapText="1"/>
    </xf>
    <xf numFmtId="0" fontId="30" fillId="0" borderId="22" xfId="12" applyFont="1" applyBorder="1" applyAlignment="1">
      <alignment horizontal="center" vertical="center" wrapText="1"/>
    </xf>
    <xf numFmtId="0" fontId="6" fillId="0" borderId="0" xfId="12" applyFont="1" applyFill="1" applyBorder="1" applyAlignment="1">
      <alignment horizontal="center" vertical="center" wrapText="1"/>
    </xf>
    <xf numFmtId="0" fontId="12" fillId="0" borderId="0" xfId="12" applyFont="1" applyFill="1" applyBorder="1" applyAlignment="1">
      <alignment horizontal="center" vertical="center" wrapText="1"/>
    </xf>
    <xf numFmtId="0" fontId="6" fillId="7" borderId="7" xfId="12" applyFont="1" applyFill="1" applyBorder="1" applyAlignment="1">
      <alignment horizontal="center" vertical="center" wrapText="1"/>
    </xf>
    <xf numFmtId="0" fontId="6" fillId="7" borderId="38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27" xfId="12" applyFont="1" applyFill="1" applyBorder="1" applyAlignment="1">
      <alignment horizontal="center" vertical="center" wrapText="1"/>
    </xf>
    <xf numFmtId="166" fontId="10" fillId="0" borderId="0" xfId="12" applyNumberFormat="1" applyFont="1" applyFill="1" applyBorder="1" applyAlignment="1">
      <alignment horizontal="center" vertical="center" wrapText="1"/>
    </xf>
    <xf numFmtId="0" fontId="7" fillId="7" borderId="8" xfId="12" applyFont="1" applyFill="1" applyBorder="1" applyAlignment="1">
      <alignment horizontal="center" vertical="center" wrapText="1"/>
    </xf>
    <xf numFmtId="1" fontId="8" fillId="0" borderId="0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>
      <alignment horizontal="center" vertical="center" wrapText="1"/>
    </xf>
    <xf numFmtId="0" fontId="6" fillId="8" borderId="7" xfId="12" applyFont="1" applyFill="1" applyBorder="1" applyAlignment="1">
      <alignment horizontal="center" vertical="center" wrapText="1"/>
    </xf>
    <xf numFmtId="0" fontId="7" fillId="8" borderId="7" xfId="12" applyFont="1" applyFill="1" applyBorder="1" applyAlignment="1">
      <alignment horizontal="center" vertical="center" wrapText="1"/>
    </xf>
    <xf numFmtId="0" fontId="6" fillId="9" borderId="7" xfId="12" applyFont="1" applyFill="1" applyBorder="1" applyAlignment="1">
      <alignment horizontal="center" vertical="center" wrapText="1"/>
    </xf>
    <xf numFmtId="0" fontId="6" fillId="9" borderId="27" xfId="12" applyFont="1" applyFill="1" applyBorder="1" applyAlignment="1">
      <alignment horizontal="center" vertical="center" wrapText="1"/>
    </xf>
    <xf numFmtId="0" fontId="7" fillId="9" borderId="7" xfId="12" applyFont="1" applyFill="1" applyBorder="1" applyAlignment="1">
      <alignment horizontal="center" vertical="center" wrapText="1"/>
    </xf>
    <xf numFmtId="0" fontId="6" fillId="9" borderId="38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6" fillId="9" borderId="39" xfId="0" applyFont="1" applyFill="1" applyBorder="1" applyAlignment="1">
      <alignment horizontal="center" vertical="center" wrapText="1"/>
    </xf>
    <xf numFmtId="0" fontId="6" fillId="0" borderId="8" xfId="12" applyFont="1" applyFill="1" applyBorder="1" applyAlignment="1">
      <alignment horizontal="center" vertical="center" wrapText="1"/>
    </xf>
    <xf numFmtId="0" fontId="6" fillId="8" borderId="27" xfId="12" applyFont="1" applyFill="1" applyBorder="1" applyAlignment="1">
      <alignment horizontal="center" vertical="center" wrapText="1"/>
    </xf>
    <xf numFmtId="0" fontId="7" fillId="8" borderId="27" xfId="12" applyFont="1" applyFill="1" applyBorder="1" applyAlignment="1">
      <alignment horizontal="center" vertical="center" wrapText="1"/>
    </xf>
    <xf numFmtId="0" fontId="6" fillId="8" borderId="38" xfId="0" applyFont="1" applyFill="1" applyBorder="1" applyAlignment="1">
      <alignment horizontal="center" vertical="center" wrapText="1"/>
    </xf>
    <xf numFmtId="0" fontId="6" fillId="8" borderId="27" xfId="0" applyFont="1" applyFill="1" applyBorder="1" applyAlignment="1">
      <alignment horizontal="center" vertical="center" wrapText="1"/>
    </xf>
    <xf numFmtId="0" fontId="6" fillId="8" borderId="39" xfId="0" applyFont="1" applyFill="1" applyBorder="1" applyAlignment="1">
      <alignment horizontal="center" vertical="center" wrapText="1"/>
    </xf>
    <xf numFmtId="0" fontId="11" fillId="0" borderId="2" xfId="12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6" fillId="0" borderId="5" xfId="12" applyFont="1" applyFill="1" applyBorder="1" applyAlignment="1">
      <alignment horizontal="center" vertical="center" wrapText="1"/>
    </xf>
    <xf numFmtId="0" fontId="6" fillId="0" borderId="9" xfId="12" applyFont="1" applyFill="1" applyBorder="1" applyAlignment="1">
      <alignment horizontal="center" vertical="center" wrapText="1"/>
    </xf>
    <xf numFmtId="0" fontId="9" fillId="0" borderId="13" xfId="12" applyFont="1" applyBorder="1" applyAlignment="1">
      <alignment horizontal="center" vertical="center" wrapText="1"/>
    </xf>
    <xf numFmtId="166" fontId="16" fillId="0" borderId="12" xfId="12" applyNumberFormat="1" applyFont="1" applyFill="1" applyBorder="1" applyAlignment="1">
      <alignment horizontal="center" vertical="center" wrapText="1"/>
    </xf>
    <xf numFmtId="166" fontId="0" fillId="0" borderId="32" xfId="0" applyNumberFormat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12" fillId="3" borderId="10" xfId="12" applyFont="1" applyFill="1" applyBorder="1" applyAlignment="1">
      <alignment horizontal="center" vertical="center" wrapText="1"/>
    </xf>
    <xf numFmtId="0" fontId="12" fillId="3" borderId="11" xfId="12" applyFont="1" applyFill="1" applyBorder="1" applyAlignment="1">
      <alignment horizontal="center" vertical="center" wrapText="1"/>
    </xf>
    <xf numFmtId="0" fontId="12" fillId="3" borderId="25" xfId="12" applyFont="1" applyFill="1" applyBorder="1" applyAlignment="1">
      <alignment horizontal="center" vertical="center" wrapText="1"/>
    </xf>
    <xf numFmtId="0" fontId="12" fillId="0" borderId="14" xfId="12" applyFont="1" applyBorder="1" applyAlignment="1">
      <alignment horizontal="center" vertical="center"/>
    </xf>
    <xf numFmtId="0" fontId="12" fillId="0" borderId="16" xfId="12" applyFont="1" applyBorder="1" applyAlignment="1">
      <alignment horizontal="center" vertical="center"/>
    </xf>
    <xf numFmtId="0" fontId="12" fillId="0" borderId="26" xfId="12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166" fontId="16" fillId="0" borderId="32" xfId="0" applyNumberFormat="1" applyFont="1" applyBorder="1" applyAlignment="1">
      <alignment horizontal="center" vertical="center" wrapText="1"/>
    </xf>
    <xf numFmtId="0" fontId="6" fillId="0" borderId="13" xfId="12" applyFont="1" applyFill="1" applyBorder="1" applyAlignment="1">
      <alignment horizontal="center" vertical="center" wrapText="1"/>
    </xf>
    <xf numFmtId="166" fontId="16" fillId="0" borderId="12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/>
    </xf>
    <xf numFmtId="0" fontId="0" fillId="0" borderId="18" xfId="0" applyBorder="1" applyAlignment="1"/>
    <xf numFmtId="0" fontId="17" fillId="0" borderId="5" xfId="12" applyFont="1" applyFill="1" applyBorder="1" applyAlignment="1">
      <alignment horizontal="center" vertical="center" wrapText="1"/>
    </xf>
    <xf numFmtId="0" fontId="17" fillId="0" borderId="9" xfId="12" applyFont="1" applyFill="1" applyBorder="1" applyAlignment="1">
      <alignment horizontal="center" vertical="center" wrapText="1"/>
    </xf>
    <xf numFmtId="0" fontId="20" fillId="0" borderId="13" xfId="12" applyFont="1" applyBorder="1" applyAlignment="1">
      <alignment horizontal="center" vertical="center" wrapText="1"/>
    </xf>
    <xf numFmtId="0" fontId="15" fillId="0" borderId="18" xfId="12" applyFont="1" applyFill="1" applyBorder="1" applyAlignment="1">
      <alignment horizontal="center" vertical="center" wrapText="1"/>
    </xf>
    <xf numFmtId="0" fontId="0" fillId="0" borderId="0" xfId="0" applyBorder="1" applyAlignment="1"/>
    <xf numFmtId="0" fontId="6" fillId="0" borderId="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4" fillId="0" borderId="2" xfId="12" applyFont="1" applyBorder="1" applyAlignment="1">
      <alignment horizontal="center" vertical="center" wrapText="1"/>
    </xf>
    <xf numFmtId="0" fontId="24" fillId="0" borderId="3" xfId="12" applyFont="1" applyBorder="1" applyAlignment="1">
      <alignment horizontal="center" vertical="center" wrapText="1"/>
    </xf>
    <xf numFmtId="0" fontId="31" fillId="0" borderId="3" xfId="0" applyFont="1" applyBorder="1" applyAlignment="1"/>
    <xf numFmtId="0" fontId="31" fillId="0" borderId="4" xfId="0" applyFont="1" applyBorder="1" applyAlignment="1"/>
    <xf numFmtId="0" fontId="0" fillId="0" borderId="3" xfId="0" applyBorder="1" applyAlignment="1"/>
    <xf numFmtId="0" fontId="6" fillId="0" borderId="23" xfId="12" applyFont="1" applyFill="1" applyBorder="1" applyAlignment="1">
      <alignment horizontal="center" vertical="center" wrapText="1"/>
    </xf>
    <xf numFmtId="0" fontId="6" fillId="0" borderId="34" xfId="12" applyFont="1" applyFill="1" applyBorder="1" applyAlignment="1">
      <alignment horizontal="center" vertical="center" wrapText="1"/>
    </xf>
    <xf numFmtId="0" fontId="6" fillId="0" borderId="31" xfId="12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1" fillId="0" borderId="20" xfId="12" applyFont="1" applyBorder="1" applyAlignment="1">
      <alignment horizontal="center" vertical="center" wrapText="1"/>
    </xf>
    <xf numFmtId="0" fontId="11" fillId="0" borderId="21" xfId="12" applyFont="1" applyBorder="1" applyAlignment="1">
      <alignment horizontal="center" vertical="center" wrapText="1"/>
    </xf>
    <xf numFmtId="0" fontId="11" fillId="0" borderId="22" xfId="12" applyFont="1" applyBorder="1" applyAlignment="1">
      <alignment horizontal="center" vertical="center" wrapText="1"/>
    </xf>
    <xf numFmtId="0" fontId="0" fillId="0" borderId="2" xfId="0" applyBorder="1" applyAlignment="1"/>
    <xf numFmtId="0" fontId="0" fillId="0" borderId="4" xfId="0" applyBorder="1" applyAlignment="1"/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3" fillId="5" borderId="17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center" vertical="center" wrapText="1"/>
    </xf>
    <xf numFmtId="0" fontId="13" fillId="5" borderId="2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13" fillId="4" borderId="17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30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2" fontId="0" fillId="0" borderId="23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7" fillId="0" borderId="3" xfId="0" applyFont="1" applyBorder="1" applyAlignment="1"/>
    <xf numFmtId="0" fontId="27" fillId="0" borderId="4" xfId="0" applyFont="1" applyBorder="1" applyAlignment="1"/>
    <xf numFmtId="166" fontId="16" fillId="0" borderId="32" xfId="12" applyNumberFormat="1" applyFont="1" applyFill="1" applyBorder="1" applyAlignment="1">
      <alignment horizontal="center" vertical="center" wrapText="1"/>
    </xf>
    <xf numFmtId="0" fontId="15" fillId="0" borderId="3" xfId="12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12" fillId="3" borderId="10" xfId="12" applyFont="1" applyFill="1" applyBorder="1" applyAlignment="1">
      <alignment vertical="center" wrapText="1"/>
    </xf>
    <xf numFmtId="0" fontId="12" fillId="3" borderId="11" xfId="12" applyFont="1" applyFill="1" applyBorder="1" applyAlignment="1">
      <alignment vertical="center" wrapText="1"/>
    </xf>
    <xf numFmtId="0" fontId="0" fillId="0" borderId="21" xfId="0" applyBorder="1" applyAlignment="1"/>
    <xf numFmtId="0" fontId="6" fillId="0" borderId="0" xfId="12" applyFont="1" applyFill="1" applyBorder="1" applyAlignment="1">
      <alignment horizontal="center" vertical="center" wrapText="1"/>
    </xf>
    <xf numFmtId="0" fontId="9" fillId="0" borderId="0" xfId="12" applyFont="1" applyFill="1" applyBorder="1" applyAlignment="1">
      <alignment horizontal="center" vertical="center" wrapText="1"/>
    </xf>
    <xf numFmtId="0" fontId="12" fillId="0" borderId="0" xfId="12" applyFont="1" applyFill="1" applyBorder="1" applyAlignment="1">
      <alignment horizontal="center" vertical="center" wrapText="1"/>
    </xf>
    <xf numFmtId="0" fontId="12" fillId="0" borderId="0" xfId="12" applyFont="1" applyFill="1" applyBorder="1" applyAlignment="1">
      <alignment horizontal="center" vertical="center"/>
    </xf>
    <xf numFmtId="0" fontId="14" fillId="0" borderId="2" xfId="12" applyFont="1" applyBorder="1" applyAlignment="1">
      <alignment horizontal="center" vertical="center" wrapText="1"/>
    </xf>
    <xf numFmtId="0" fontId="14" fillId="0" borderId="3" xfId="12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6" fontId="16" fillId="0" borderId="0" xfId="12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6" fillId="0" borderId="51" xfId="12" applyFont="1" applyFill="1" applyBorder="1" applyAlignment="1">
      <alignment horizontal="center" vertical="center" wrapText="1"/>
    </xf>
    <xf numFmtId="0" fontId="6" fillId="0" borderId="52" xfId="12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66" fontId="16" fillId="0" borderId="3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0" borderId="51" xfId="12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/>
    </xf>
    <xf numFmtId="0" fontId="0" fillId="0" borderId="3" xfId="0" applyFill="1" applyBorder="1" applyAlignment="1"/>
    <xf numFmtId="0" fontId="18" fillId="0" borderId="4" xfId="0" applyFont="1" applyBorder="1" applyAlignment="1">
      <alignment horizontal="center" vertical="center"/>
    </xf>
    <xf numFmtId="2" fontId="0" fillId="0" borderId="10" xfId="0" applyNumberFormat="1" applyBorder="1" applyAlignment="1"/>
    <xf numFmtId="0" fontId="0" fillId="0" borderId="25" xfId="0" applyBorder="1" applyAlignment="1"/>
    <xf numFmtId="0" fontId="0" fillId="0" borderId="11" xfId="0" applyBorder="1" applyAlignment="1"/>
    <xf numFmtId="2" fontId="13" fillId="0" borderId="14" xfId="0" applyNumberFormat="1" applyFont="1" applyBorder="1" applyAlignment="1"/>
    <xf numFmtId="0" fontId="0" fillId="0" borderId="26" xfId="0" applyBorder="1" applyAlignment="1"/>
    <xf numFmtId="0" fontId="0" fillId="0" borderId="16" xfId="0" applyBorder="1" applyAlignment="1"/>
    <xf numFmtId="0" fontId="0" fillId="0" borderId="3" xfId="0" applyBorder="1" applyAlignment="1">
      <alignment wrapText="1"/>
    </xf>
    <xf numFmtId="0" fontId="13" fillId="0" borderId="21" xfId="0" applyFont="1" applyBorder="1" applyAlignment="1">
      <alignment horizontal="center" vertical="center"/>
    </xf>
    <xf numFmtId="0" fontId="0" fillId="0" borderId="3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1" fillId="0" borderId="7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2" fontId="0" fillId="0" borderId="25" xfId="0" applyNumberFormat="1" applyBorder="1" applyAlignment="1"/>
    <xf numFmtId="2" fontId="0" fillId="0" borderId="11" xfId="0" applyNumberFormat="1" applyBorder="1" applyAlignment="1"/>
  </cellXfs>
  <cellStyles count="316">
    <cellStyle name="_ET_STYLE_NoName_00_" xfId="3"/>
    <cellStyle name="Гиперссылка" xfId="202" builtinId="8" hidden="1"/>
    <cellStyle name="Гиперссылка" xfId="204" builtinId="8" hidden="1"/>
    <cellStyle name="Гиперссылка" xfId="206" builtinId="8" hidden="1"/>
    <cellStyle name="Гиперссылка" xfId="208" builtinId="8" hidden="1"/>
    <cellStyle name="Гиперссылка" xfId="210" builtinId="8" hidden="1"/>
    <cellStyle name="Гиперссылка" xfId="212" builtinId="8" hidden="1"/>
    <cellStyle name="Гиперссылка" xfId="214" builtinId="8" hidden="1"/>
    <cellStyle name="Гиперссылка" xfId="216" builtinId="8" hidden="1"/>
    <cellStyle name="Гиперссылка" xfId="218" builtinId="8" hidden="1"/>
    <cellStyle name="Гиперссылка" xfId="220" builtinId="8" hidden="1"/>
    <cellStyle name="Гиперссылка" xfId="222" builtinId="8" hidden="1"/>
    <cellStyle name="Гиперссылка" xfId="224" builtinId="8" hidden="1"/>
    <cellStyle name="Гиперссылка" xfId="226" builtinId="8" hidden="1"/>
    <cellStyle name="Гиперссылка" xfId="228" builtinId="8" hidden="1"/>
    <cellStyle name="Гиперссылка" xfId="230" builtinId="8" hidden="1"/>
    <cellStyle name="Гиперссылка" xfId="232" builtinId="8" hidden="1"/>
    <cellStyle name="Гиперссылка" xfId="234" builtinId="8" hidden="1"/>
    <cellStyle name="Гиперссылка" xfId="236" builtinId="8" hidden="1"/>
    <cellStyle name="Гиперссылка" xfId="238" builtinId="8" hidden="1"/>
    <cellStyle name="Гиперссылка" xfId="240" builtinId="8" hidden="1"/>
    <cellStyle name="Гиперссылка" xfId="242" builtinId="8" hidden="1"/>
    <cellStyle name="Гиперссылка" xfId="244" builtinId="8" hidden="1"/>
    <cellStyle name="Гиперссылка" xfId="246" builtinId="8" hidden="1"/>
    <cellStyle name="Гиперссылка" xfId="248" builtinId="8" hidden="1"/>
    <cellStyle name="Гиперссылка" xfId="250" builtinId="8" hidden="1"/>
    <cellStyle name="Гиперссылка" xfId="252" builtinId="8" hidden="1"/>
    <cellStyle name="Гиперссылка" xfId="254" builtinId="8" hidden="1"/>
    <cellStyle name="Гиперссылка" xfId="256" builtinId="8" hidden="1"/>
    <cellStyle name="Гиперссылка" xfId="258" builtinId="8" hidden="1"/>
    <cellStyle name="Гиперссылка" xfId="260" builtinId="8" hidden="1"/>
    <cellStyle name="Гиперссылка" xfId="262" builtinId="8" hidden="1"/>
    <cellStyle name="Гиперссылка" xfId="264" builtinId="8" hidden="1"/>
    <cellStyle name="Гиперссылка" xfId="266" builtinId="8" hidden="1"/>
    <cellStyle name="Гиперссылка" xfId="268" builtinId="8" hidden="1"/>
    <cellStyle name="Гиперссылка" xfId="270" builtinId="8" hidden="1"/>
    <cellStyle name="Гиперссылка" xfId="272" builtinId="8" hidden="1"/>
    <cellStyle name="Гиперссылка" xfId="274" builtinId="8" hidden="1"/>
    <cellStyle name="Гиперссылка" xfId="276" builtinId="8" hidden="1"/>
    <cellStyle name="Гиперссылка" xfId="278" builtinId="8" hidden="1"/>
    <cellStyle name="Гиперссылка" xfId="280" builtinId="8" hidden="1"/>
    <cellStyle name="Гиперссылка" xfId="282" builtinId="8" hidden="1"/>
    <cellStyle name="Гиперссылка" xfId="284" builtinId="8" hidden="1"/>
    <cellStyle name="Гиперссылка" xfId="286" builtinId="8" hidden="1"/>
    <cellStyle name="Гиперссылка" xfId="288" builtinId="8" hidden="1"/>
    <cellStyle name="Гиперссылка" xfId="290" builtinId="8" hidden="1"/>
    <cellStyle name="Гиперссылка" xfId="292" builtinId="8" hidden="1"/>
    <cellStyle name="Гиперссылка" xfId="294" builtinId="8" hidden="1"/>
    <cellStyle name="Гиперссылка" xfId="296" builtinId="8" hidden="1"/>
    <cellStyle name="Гиперссылка" xfId="298" builtinId="8" hidden="1"/>
    <cellStyle name="Гиперссылка" xfId="300" builtinId="8" hidden="1"/>
    <cellStyle name="Гиперссылка" xfId="302" builtinId="8" hidden="1"/>
    <cellStyle name="Гиперссылка" xfId="304" builtinId="8" hidden="1"/>
    <cellStyle name="Гиперссылка" xfId="306" builtinId="8" hidden="1"/>
    <cellStyle name="Гиперссылка" xfId="308" builtinId="8" hidden="1"/>
    <cellStyle name="Гиперссылка" xfId="310" builtinId="8" hidden="1"/>
    <cellStyle name="Гиперссылка" xfId="312" builtinId="8" hidden="1"/>
    <cellStyle name="Гиперссылка" xfId="314" builtinId="8" hidden="1"/>
    <cellStyle name="Обычный" xfId="0" builtinId="0"/>
    <cellStyle name="Обычный 2" xfId="12"/>
    <cellStyle name="Обычный 3" xfId="13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Открывавшаяся гиперссылка" xfId="21" builtinId="9" hidden="1"/>
    <cellStyle name="Открывавшаяся гиперссылка" xfId="22" builtinId="9" hidden="1"/>
    <cellStyle name="Открывавшаяся гиперссылка" xfId="23" builtinId="9" hidden="1"/>
    <cellStyle name="Открывавшаяся гиперссылка" xfId="24" builtinId="9" hidden="1"/>
    <cellStyle name="Открывавшаяся гиперссылка" xfId="25" builtinId="9" hidden="1"/>
    <cellStyle name="Открывавшаяся гиперссылка" xfId="26" builtinId="9" hidden="1"/>
    <cellStyle name="Открывавшаяся гиперссылка" xfId="27" builtinId="9" hidden="1"/>
    <cellStyle name="Открывавшаяся гиперссылка" xfId="28" builtinId="9" hidden="1"/>
    <cellStyle name="Открывавшаяся гиперссылка" xfId="29" builtinId="9" hidden="1"/>
    <cellStyle name="Открывавшаяся гиперссылка" xfId="30" builtinId="9" hidden="1"/>
    <cellStyle name="Открывавшаяся гиперссылка" xfId="31" builtinId="9" hidden="1"/>
    <cellStyle name="Открывавшаяся гиперссылка" xfId="32" builtinId="9" hidden="1"/>
    <cellStyle name="Открывавшаяся гиперссылка" xfId="33" builtinId="9" hidden="1"/>
    <cellStyle name="Открывавшаяся гиперссылка" xfId="34" builtinId="9" hidden="1"/>
    <cellStyle name="Открывавшаяся гиперссылка" xfId="35" builtinId="9" hidden="1"/>
    <cellStyle name="Открывавшаяся гиперссылка" xfId="36" builtinId="9" hidden="1"/>
    <cellStyle name="Открывавшаяся гиперссылка" xfId="37" builtinId="9" hidden="1"/>
    <cellStyle name="Открывавшаяся гиперссылка" xfId="38" builtinId="9" hidden="1"/>
    <cellStyle name="Открывавшаяся гиперссылка" xfId="39" builtinId="9" hidden="1"/>
    <cellStyle name="Открывавшаяся гиперссылка" xfId="40" builtinId="9" hidden="1"/>
    <cellStyle name="Открывавшаяся гиперссылка" xfId="41" builtinId="9" hidden="1"/>
    <cellStyle name="Открывавшаяся гиперссылка" xfId="42" builtinId="9" hidden="1"/>
    <cellStyle name="Открывавшаяся гиперссылка" xfId="43" builtinId="9" hidden="1"/>
    <cellStyle name="Открывавшаяся гиперссылка" xfId="44" builtinId="9" hidden="1"/>
    <cellStyle name="Открывавшаяся гиперссылка" xfId="45" builtinId="9" hidden="1"/>
    <cellStyle name="Открывавшаяся гиперссылка" xfId="46" builtinId="9" hidden="1"/>
    <cellStyle name="Открывавшаяся гиперссылка" xfId="47" builtinId="9" hidden="1"/>
    <cellStyle name="Открывавшаяся гиперссылка" xfId="48" builtinId="9" hidden="1"/>
    <cellStyle name="Открывавшаяся гиперссылка" xfId="49" builtinId="9" hidden="1"/>
    <cellStyle name="Открывавшаяся гиперссылка" xfId="50" builtinId="9" hidden="1"/>
    <cellStyle name="Открывавшаяся гиперссылка" xfId="51" builtinId="9" hidden="1"/>
    <cellStyle name="Открывавшаяся гиперссылка" xfId="52" builtinId="9" hidden="1"/>
    <cellStyle name="Открывавшаяся гиперссылка" xfId="53" builtinId="9" hidden="1"/>
    <cellStyle name="Открывавшаяся гиперссылка" xfId="54" builtinId="9" hidden="1"/>
    <cellStyle name="Открывавшаяся гиперссылка" xfId="55" builtinId="9" hidden="1"/>
    <cellStyle name="Открывавшаяся гиперссылка" xfId="56" builtinId="9" hidden="1"/>
    <cellStyle name="Открывавшаяся гиперссылка" xfId="57" builtinId="9" hidden="1"/>
    <cellStyle name="Открывавшаяся гиперссылка" xfId="58" builtinId="9" hidden="1"/>
    <cellStyle name="Открывавшаяся гиперссылка" xfId="59" builtinId="9" hidden="1"/>
    <cellStyle name="Открывавшаяся гиперссылка" xfId="60" builtinId="9" hidden="1"/>
    <cellStyle name="Открывавшаяся гиперссылка" xfId="61" builtinId="9" hidden="1"/>
    <cellStyle name="Открывавшаяся гиперссылка" xfId="62" builtinId="9" hidden="1"/>
    <cellStyle name="Открывавшаяся гиперссылка" xfId="63" builtinId="9" hidden="1"/>
    <cellStyle name="Открывавшаяся гиперссылка" xfId="64" builtinId="9" hidden="1"/>
    <cellStyle name="Открывавшаяся гиперссылка" xfId="65" builtinId="9" hidden="1"/>
    <cellStyle name="Открывавшаяся гиперссылка" xfId="66" builtinId="9" hidden="1"/>
    <cellStyle name="Открывавшаяся гиперссылка" xfId="67" builtinId="9" hidden="1"/>
    <cellStyle name="Открывавшаяся гиперссылка" xfId="68" builtinId="9" hidden="1"/>
    <cellStyle name="Открывавшаяся гиперссылка" xfId="69" builtinId="9" hidden="1"/>
    <cellStyle name="Открывавшаяся гиперссылка" xfId="70" builtinId="9" hidden="1"/>
    <cellStyle name="Открывавшаяся гиперссылка" xfId="71" builtinId="9" hidden="1"/>
    <cellStyle name="Открывавшаяся гиперссылка" xfId="72" builtinId="9" hidden="1"/>
    <cellStyle name="Открывавшаяся гиперссылка" xfId="73" builtinId="9" hidden="1"/>
    <cellStyle name="Открывавшаяся гиперссылка" xfId="74" builtinId="9" hidden="1"/>
    <cellStyle name="Открывавшаяся гиперссылка" xfId="75" builtinId="9" hidden="1"/>
    <cellStyle name="Открывавшаяся гиперссылка" xfId="76" builtinId="9" hidden="1"/>
    <cellStyle name="Открывавшаяся гиперссылка" xfId="77" builtinId="9" hidden="1"/>
    <cellStyle name="Открывавшаяся гиперссылка" xfId="78" builtinId="9" hidden="1"/>
    <cellStyle name="Открывавшаяся гиперссылка" xfId="79" builtinId="9" hidden="1"/>
    <cellStyle name="Открывавшаяся гиперссылка" xfId="80" builtinId="9" hidden="1"/>
    <cellStyle name="Открывавшаяся гиперссылка" xfId="81" builtinId="9" hidden="1"/>
    <cellStyle name="Открывавшаяся гиперссылка" xfId="82" builtinId="9" hidden="1"/>
    <cellStyle name="Открывавшаяся гиперссылка" xfId="83" builtinId="9" hidden="1"/>
    <cellStyle name="Открывавшаяся гиперссылка" xfId="84" builtinId="9" hidden="1"/>
    <cellStyle name="Открывавшаяся гиперссылка" xfId="85" builtinId="9" hidden="1"/>
    <cellStyle name="Открывавшаяся гиперссылка" xfId="86" builtinId="9" hidden="1"/>
    <cellStyle name="Открывавшаяся гиперссылка" xfId="87" builtinId="9" hidden="1"/>
    <cellStyle name="Открывавшаяся гиперссылка" xfId="88" builtinId="9" hidden="1"/>
    <cellStyle name="Открывавшаяся гиперссылка" xfId="89" builtinId="9" hidden="1"/>
    <cellStyle name="Открывавшаяся гиперссылка" xfId="90" builtinId="9" hidden="1"/>
    <cellStyle name="Открывавшаяся гиперссылка" xfId="91" builtinId="9" hidden="1"/>
    <cellStyle name="Открывавшаяся гиперссылка" xfId="92" builtinId="9" hidden="1"/>
    <cellStyle name="Открывавшаяся гиперссылка" xfId="93" builtinId="9" hidden="1"/>
    <cellStyle name="Открывавшаяся гиперссылка" xfId="94" builtinId="9" hidden="1"/>
    <cellStyle name="Открывавшаяся гиперссылка" xfId="95" builtinId="9" hidden="1"/>
    <cellStyle name="Открывавшаяся гиперссылка" xfId="96" builtinId="9" hidden="1"/>
    <cellStyle name="Открывавшаяся гиперссылка" xfId="97" builtinId="9" hidden="1"/>
    <cellStyle name="Открывавшаяся гиперссылка" xfId="98" builtinId="9" hidden="1"/>
    <cellStyle name="Открывавшаяся гиперссылка" xfId="99" builtinId="9" hidden="1"/>
    <cellStyle name="Открывавшаяся гиперссылка" xfId="100" builtinId="9" hidden="1"/>
    <cellStyle name="Открывавшаяся гиперссылка" xfId="101" builtinId="9" hidden="1"/>
    <cellStyle name="Открывавшаяся гиперссылка" xfId="102" builtinId="9" hidden="1"/>
    <cellStyle name="Открывавшаяся гиперссылка" xfId="103" builtinId="9" hidden="1"/>
    <cellStyle name="Открывавшаяся гиперссылка" xfId="104" builtinId="9" hidden="1"/>
    <cellStyle name="Открывавшаяся гиперссылка" xfId="105" builtinId="9" hidden="1"/>
    <cellStyle name="Открывавшаяся гиперссылка" xfId="106" builtinId="9" hidden="1"/>
    <cellStyle name="Открывавшаяся гиперссылка" xfId="107" builtinId="9" hidden="1"/>
    <cellStyle name="Открывавшаяся гиперссылка" xfId="108" builtinId="9" hidden="1"/>
    <cellStyle name="Открывавшаяся гиперссылка" xfId="109" builtinId="9" hidden="1"/>
    <cellStyle name="Открывавшаяся гиперссылка" xfId="110" builtinId="9" hidden="1"/>
    <cellStyle name="Открывавшаяся гиперссылка" xfId="111" builtinId="9" hidden="1"/>
    <cellStyle name="Открывавшаяся гиперссылка" xfId="112" builtinId="9" hidden="1"/>
    <cellStyle name="Открывавшаяся гиперссылка" xfId="113" builtinId="9" hidden="1"/>
    <cellStyle name="Открывавшаяся гиперссылка" xfId="114" builtinId="9" hidden="1"/>
    <cellStyle name="Открывавшаяся гиперссылка" xfId="115" builtinId="9" hidden="1"/>
    <cellStyle name="Открывавшаяся гиперссылка" xfId="116" builtinId="9" hidden="1"/>
    <cellStyle name="Открывавшаяся гиперссылка" xfId="117" builtinId="9" hidden="1"/>
    <cellStyle name="Открывавшаяся гиперссылка" xfId="118" builtinId="9" hidden="1"/>
    <cellStyle name="Открывавшаяся гиперссылка" xfId="119" builtinId="9" hidden="1"/>
    <cellStyle name="Открывавшаяся гиперссылка" xfId="120" builtinId="9" hidden="1"/>
    <cellStyle name="Открывавшаяся гиперссылка" xfId="121" builtinId="9" hidden="1"/>
    <cellStyle name="Открывавшаяся гиперссылка" xfId="122" builtinId="9" hidden="1"/>
    <cellStyle name="Открывавшаяся гиперссылка" xfId="123" builtinId="9" hidden="1"/>
    <cellStyle name="Открывавшаяся гиперссылка" xfId="124" builtinId="9" hidden="1"/>
    <cellStyle name="Открывавшаяся гиперссылка" xfId="125" builtinId="9" hidden="1"/>
    <cellStyle name="Открывавшаяся гиперссылка" xfId="126" builtinId="9" hidden="1"/>
    <cellStyle name="Открывавшаяся гиперссылка" xfId="127" builtinId="9" hidden="1"/>
    <cellStyle name="Открывавшаяся гиперссылка" xfId="128" builtinId="9" hidden="1"/>
    <cellStyle name="Открывавшаяся гиперссылка" xfId="129" builtinId="9" hidden="1"/>
    <cellStyle name="Открывавшаяся гиперссылка" xfId="130" builtinId="9" hidden="1"/>
    <cellStyle name="Открывавшаяся гиперссылка" xfId="131" builtinId="9" hidden="1"/>
    <cellStyle name="Открывавшаяся гиперссылка" xfId="132" builtinId="9" hidden="1"/>
    <cellStyle name="Открывавшаяся гиперссылка" xfId="133" builtinId="9" hidden="1"/>
    <cellStyle name="Открывавшаяся гиперссылка" xfId="134" builtinId="9" hidden="1"/>
    <cellStyle name="Открывавшаяся гиперссылка" xfId="135" builtinId="9" hidden="1"/>
    <cellStyle name="Открывавшаяся гиперссылка" xfId="136" builtinId="9" hidden="1"/>
    <cellStyle name="Открывавшаяся гиперссылка" xfId="137" builtinId="9" hidden="1"/>
    <cellStyle name="Открывавшаяся гиперссылка" xfId="138" builtinId="9" hidden="1"/>
    <cellStyle name="Открывавшаяся гиперссылка" xfId="139" builtinId="9" hidden="1"/>
    <cellStyle name="Открывавшаяся гиперссылка" xfId="140" builtinId="9" hidden="1"/>
    <cellStyle name="Открывавшаяся гиперссылка" xfId="141" builtinId="9" hidden="1"/>
    <cellStyle name="Открывавшаяся гиперссылка" xfId="142" builtinId="9" hidden="1"/>
    <cellStyle name="Открывавшаяся гиперссылка" xfId="143" builtinId="9" hidden="1"/>
    <cellStyle name="Открывавшаяся гиперссылка" xfId="144" builtinId="9" hidden="1"/>
    <cellStyle name="Открывавшаяся гиперссылка" xfId="145" builtinId="9" hidden="1"/>
    <cellStyle name="Открывавшаяся гиперссылка" xfId="146" builtinId="9" hidden="1"/>
    <cellStyle name="Открывавшаяся гиперссылка" xfId="147" builtinId="9" hidden="1"/>
    <cellStyle name="Открывавшаяся гиперссылка" xfId="148" builtinId="9" hidden="1"/>
    <cellStyle name="Открывавшаяся гиперссылка" xfId="149" builtinId="9" hidden="1"/>
    <cellStyle name="Открывавшаяся гиперссылка" xfId="150" builtinId="9" hidden="1"/>
    <cellStyle name="Открывавшаяся гиперссылка" xfId="151" builtinId="9" hidden="1"/>
    <cellStyle name="Открывавшаяся гиперссылка" xfId="152" builtinId="9" hidden="1"/>
    <cellStyle name="Открывавшаяся гиперссылка" xfId="153" builtinId="9" hidden="1"/>
    <cellStyle name="Открывавшаяся гиперссылка" xfId="154" builtinId="9" hidden="1"/>
    <cellStyle name="Открывавшаяся гиперссылка" xfId="155" builtinId="9" hidden="1"/>
    <cellStyle name="Открывавшаяся гиперссылка" xfId="156" builtinId="9" hidden="1"/>
    <cellStyle name="Открывавшаяся гиперссылка" xfId="157" builtinId="9" hidden="1"/>
    <cellStyle name="Открывавшаяся гиперссылка" xfId="158" builtinId="9" hidden="1"/>
    <cellStyle name="Открывавшаяся гиперссылка" xfId="159" builtinId="9" hidden="1"/>
    <cellStyle name="Открывавшаяся гиперссылка" xfId="160" builtinId="9" hidden="1"/>
    <cellStyle name="Открывавшаяся гиперссылка" xfId="161" builtinId="9" hidden="1"/>
    <cellStyle name="Открывавшаяся гиперссылка" xfId="162" builtinId="9" hidden="1"/>
    <cellStyle name="Открывавшаяся гиперссылка" xfId="163" builtinId="9" hidden="1"/>
    <cellStyle name="Открывавшаяся гиперссылка" xfId="164" builtinId="9" hidden="1"/>
    <cellStyle name="Открывавшаяся гиперссылка" xfId="165" builtinId="9" hidden="1"/>
    <cellStyle name="Открывавшаяся гиперссылка" xfId="166" builtinId="9" hidden="1"/>
    <cellStyle name="Открывавшаяся гиперссылка" xfId="167" builtinId="9" hidden="1"/>
    <cellStyle name="Открывавшаяся гиперссылка" xfId="168" builtinId="9" hidden="1"/>
    <cellStyle name="Открывавшаяся гиперссылка" xfId="169" builtinId="9" hidden="1"/>
    <cellStyle name="Открывавшаяся гиперссылка" xfId="170" builtinId="9" hidden="1"/>
    <cellStyle name="Открывавшаяся гиперссылка" xfId="171" builtinId="9" hidden="1"/>
    <cellStyle name="Открывавшаяся гиперссылка" xfId="172" builtinId="9" hidden="1"/>
    <cellStyle name="Открывавшаяся гиперссылка" xfId="173" builtinId="9" hidden="1"/>
    <cellStyle name="Открывавшаяся гиперссылка" xfId="174" builtinId="9" hidden="1"/>
    <cellStyle name="Открывавшаяся гиперссылка" xfId="175" builtinId="9" hidden="1"/>
    <cellStyle name="Открывавшаяся гиперссылка" xfId="176" builtinId="9" hidden="1"/>
    <cellStyle name="Открывавшаяся гиперссылка" xfId="177" builtinId="9" hidden="1"/>
    <cellStyle name="Открывавшаяся гиперссылка" xfId="178" builtinId="9" hidden="1"/>
    <cellStyle name="Открывавшаяся гиперссылка" xfId="179" builtinId="9" hidden="1"/>
    <cellStyle name="Открывавшаяся гиперссылка" xfId="180" builtinId="9" hidden="1"/>
    <cellStyle name="Открывавшаяся гиперссылка" xfId="181" builtinId="9" hidden="1"/>
    <cellStyle name="Открывавшаяся гиперссылка" xfId="182" builtinId="9" hidden="1"/>
    <cellStyle name="Открывавшаяся гиперссылка" xfId="183" builtinId="9" hidden="1"/>
    <cellStyle name="Открывавшаяся гиперссылка" xfId="184" builtinId="9" hidden="1"/>
    <cellStyle name="Открывавшаяся гиперссылка" xfId="185" builtinId="9" hidden="1"/>
    <cellStyle name="Открывавшаяся гиперссылка" xfId="186" builtinId="9" hidden="1"/>
    <cellStyle name="Открывавшаяся гиперссылка" xfId="187" builtinId="9" hidden="1"/>
    <cellStyle name="Открывавшаяся гиперссылка" xfId="188" builtinId="9" hidden="1"/>
    <cellStyle name="Открывавшаяся гиперссылка" xfId="189" builtinId="9" hidden="1"/>
    <cellStyle name="Открывавшаяся гиперссылка" xfId="190" builtinId="9" hidden="1"/>
    <cellStyle name="Открывавшаяся гиперссылка" xfId="191" builtinId="9" hidden="1"/>
    <cellStyle name="Открывавшаяся гиперссылка" xfId="192" builtinId="9" hidden="1"/>
    <cellStyle name="Открывавшаяся гиперссылка" xfId="193" builtinId="9" hidden="1"/>
    <cellStyle name="Открывавшаяся гиперссылка" xfId="194" builtinId="9" hidden="1"/>
    <cellStyle name="Открывавшаяся гиперссылка" xfId="195" builtinId="9" hidden="1"/>
    <cellStyle name="Открывавшаяся гиперссылка" xfId="196" builtinId="9" hidden="1"/>
    <cellStyle name="Открывавшаяся гиперссылка" xfId="197" builtinId="9" hidden="1"/>
    <cellStyle name="Открывавшаяся гиперссылка" xfId="198" builtinId="9" hidden="1"/>
    <cellStyle name="Открывавшаяся гиперссылка" xfId="199" builtinId="9" hidden="1"/>
    <cellStyle name="Открывавшаяся гиперссылка" xfId="200" builtinId="9" hidden="1"/>
    <cellStyle name="Открывавшаяся гиперссылка" xfId="201" builtinId="9" hidden="1"/>
    <cellStyle name="Открывавшаяся гиперссылка" xfId="203" builtinId="9" hidden="1"/>
    <cellStyle name="Открывавшаяся гиперссылка" xfId="205" builtinId="9" hidden="1"/>
    <cellStyle name="Открывавшаяся гиперссылка" xfId="207" builtinId="9" hidden="1"/>
    <cellStyle name="Открывавшаяся гиперссылка" xfId="209" builtinId="9" hidden="1"/>
    <cellStyle name="Открывавшаяся гиперссылка" xfId="211" builtinId="9" hidden="1"/>
    <cellStyle name="Открывавшаяся гиперссылка" xfId="213" builtinId="9" hidden="1"/>
    <cellStyle name="Открывавшаяся гиперссылка" xfId="215" builtinId="9" hidden="1"/>
    <cellStyle name="Открывавшаяся гиперссылка" xfId="217" builtinId="9" hidden="1"/>
    <cellStyle name="Открывавшаяся гиперссылка" xfId="219" builtinId="9" hidden="1"/>
    <cellStyle name="Открывавшаяся гиперссылка" xfId="221" builtinId="9" hidden="1"/>
    <cellStyle name="Открывавшаяся гиперссылка" xfId="223" builtinId="9" hidden="1"/>
    <cellStyle name="Открывавшаяся гиперссылка" xfId="225" builtinId="9" hidden="1"/>
    <cellStyle name="Открывавшаяся гиперссылка" xfId="227" builtinId="9" hidden="1"/>
    <cellStyle name="Открывавшаяся гиперссылка" xfId="229" builtinId="9" hidden="1"/>
    <cellStyle name="Открывавшаяся гиперссылка" xfId="231" builtinId="9" hidden="1"/>
    <cellStyle name="Открывавшаяся гиперссылка" xfId="233" builtinId="9" hidden="1"/>
    <cellStyle name="Открывавшаяся гиперссылка" xfId="235" builtinId="9" hidden="1"/>
    <cellStyle name="Открывавшаяся гиперссылка" xfId="237" builtinId="9" hidden="1"/>
    <cellStyle name="Открывавшаяся гиперссылка" xfId="239" builtinId="9" hidden="1"/>
    <cellStyle name="Открывавшаяся гиперссылка" xfId="241" builtinId="9" hidden="1"/>
    <cellStyle name="Открывавшаяся гиперссылка" xfId="243" builtinId="9" hidden="1"/>
    <cellStyle name="Открывавшаяся гиперссылка" xfId="245" builtinId="9" hidden="1"/>
    <cellStyle name="Открывавшаяся гиперссылка" xfId="247" builtinId="9" hidden="1"/>
    <cellStyle name="Открывавшаяся гиперссылка" xfId="249" builtinId="9" hidden="1"/>
    <cellStyle name="Открывавшаяся гиперссылка" xfId="251" builtinId="9" hidden="1"/>
    <cellStyle name="Открывавшаяся гиперссылка" xfId="253" builtinId="9" hidden="1"/>
    <cellStyle name="Открывавшаяся гиперссылка" xfId="255" builtinId="9" hidden="1"/>
    <cellStyle name="Открывавшаяся гиперссылка" xfId="257" builtinId="9" hidden="1"/>
    <cellStyle name="Открывавшаяся гиперссылка" xfId="259" builtinId="9" hidden="1"/>
    <cellStyle name="Открывавшаяся гиперссылка" xfId="261" builtinId="9" hidden="1"/>
    <cellStyle name="Открывавшаяся гиперссылка" xfId="263" builtinId="9" hidden="1"/>
    <cellStyle name="Открывавшаяся гиперссылка" xfId="265" builtinId="9" hidden="1"/>
    <cellStyle name="Открывавшаяся гиперссылка" xfId="267" builtinId="9" hidden="1"/>
    <cellStyle name="Открывавшаяся гиперссылка" xfId="269" builtinId="9" hidden="1"/>
    <cellStyle name="Открывавшаяся гиперссылка" xfId="271" builtinId="9" hidden="1"/>
    <cellStyle name="Открывавшаяся гиперссылка" xfId="273" builtinId="9" hidden="1"/>
    <cellStyle name="Открывавшаяся гиперссылка" xfId="275" builtinId="9" hidden="1"/>
    <cellStyle name="Открывавшаяся гиперссылка" xfId="277" builtinId="9" hidden="1"/>
    <cellStyle name="Открывавшаяся гиперссылка" xfId="279" builtinId="9" hidden="1"/>
    <cellStyle name="Открывавшаяся гиперссылка" xfId="281" builtinId="9" hidden="1"/>
    <cellStyle name="Открывавшаяся гиперссылка" xfId="283" builtinId="9" hidden="1"/>
    <cellStyle name="Открывавшаяся гиперссылка" xfId="285" builtinId="9" hidden="1"/>
    <cellStyle name="Открывавшаяся гиперссылка" xfId="287" builtinId="9" hidden="1"/>
    <cellStyle name="Открывавшаяся гиперссылка" xfId="289" builtinId="9" hidden="1"/>
    <cellStyle name="Открывавшаяся гиперссылка" xfId="291" builtinId="9" hidden="1"/>
    <cellStyle name="Открывавшаяся гиперссылка" xfId="293" builtinId="9" hidden="1"/>
    <cellStyle name="Открывавшаяся гиперссылка" xfId="295" builtinId="9" hidden="1"/>
    <cellStyle name="Открывавшаяся гиперссылка" xfId="297" builtinId="9" hidden="1"/>
    <cellStyle name="Открывавшаяся гиперссылка" xfId="299" builtinId="9" hidden="1"/>
    <cellStyle name="Открывавшаяся гиперссылка" xfId="301" builtinId="9" hidden="1"/>
    <cellStyle name="Открывавшаяся гиперссылка" xfId="303" builtinId="9" hidden="1"/>
    <cellStyle name="Открывавшаяся гиперссылка" xfId="305" builtinId="9" hidden="1"/>
    <cellStyle name="Открывавшаяся гиперссылка" xfId="307" builtinId="9" hidden="1"/>
    <cellStyle name="Открывавшаяся гиперссылка" xfId="309" builtinId="9" hidden="1"/>
    <cellStyle name="Открывавшаяся гиперссылка" xfId="311" builtinId="9" hidden="1"/>
    <cellStyle name="Открывавшаяся гиперссылка" xfId="313" builtinId="9" hidden="1"/>
    <cellStyle name="Открывавшаяся гиперссылка" xfId="315" builtinId="9" hidden="1"/>
    <cellStyle name="好 2" xfId="4"/>
    <cellStyle name="常规 2" xfId="5"/>
    <cellStyle name="常规 2 2" xfId="6"/>
    <cellStyle name="常规 2 2 2" xfId="7"/>
    <cellStyle name="常规 3" xfId="1"/>
    <cellStyle name="常规 3 2" xfId="8"/>
    <cellStyle name="常规 4" xfId="9"/>
    <cellStyle name="常规_Sheet1" xfId="10"/>
    <cellStyle name="货币 2" xfId="2"/>
    <cellStyle name="货币_Sheet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2.jpeg"/><Relationship Id="rId12" Type="http://schemas.openxmlformats.org/officeDocument/2006/relationships/image" Target="../media/image13.jpeg"/><Relationship Id="rId13" Type="http://schemas.openxmlformats.org/officeDocument/2006/relationships/image" Target="../media/image14.jpeg"/><Relationship Id="rId14" Type="http://schemas.openxmlformats.org/officeDocument/2006/relationships/image" Target="../media/image15.png"/><Relationship Id="rId15" Type="http://schemas.openxmlformats.org/officeDocument/2006/relationships/image" Target="../media/image16.png"/><Relationship Id="rId16" Type="http://schemas.openxmlformats.org/officeDocument/2006/relationships/image" Target="../media/image17.png"/><Relationship Id="rId17" Type="http://schemas.openxmlformats.org/officeDocument/2006/relationships/image" Target="../media/image18.png"/><Relationship Id="rId18" Type="http://schemas.openxmlformats.org/officeDocument/2006/relationships/image" Target="../media/image19.png"/><Relationship Id="rId1" Type="http://schemas.openxmlformats.org/officeDocument/2006/relationships/image" Target="../media/image2.jpeg"/><Relationship Id="rId2" Type="http://schemas.openxmlformats.org/officeDocument/2006/relationships/image" Target="../media/image3.jpeg"/><Relationship Id="rId3" Type="http://schemas.openxmlformats.org/officeDocument/2006/relationships/image" Target="../media/image4.jpeg"/><Relationship Id="rId4" Type="http://schemas.openxmlformats.org/officeDocument/2006/relationships/image" Target="../media/image5.jpeg"/><Relationship Id="rId5" Type="http://schemas.openxmlformats.org/officeDocument/2006/relationships/image" Target="../media/image6.jpeg"/><Relationship Id="rId6" Type="http://schemas.openxmlformats.org/officeDocument/2006/relationships/image" Target="../media/image7.jpeg"/><Relationship Id="rId7" Type="http://schemas.openxmlformats.org/officeDocument/2006/relationships/image" Target="../media/image8.jpeg"/><Relationship Id="rId8" Type="http://schemas.openxmlformats.org/officeDocument/2006/relationships/image" Target="../media/image9.jpeg"/><Relationship Id="rId9" Type="http://schemas.openxmlformats.org/officeDocument/2006/relationships/image" Target="../media/image10.jpeg"/><Relationship Id="rId10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20" Type="http://schemas.openxmlformats.org/officeDocument/2006/relationships/image" Target="../media/image38.jpeg"/><Relationship Id="rId21" Type="http://schemas.openxmlformats.org/officeDocument/2006/relationships/image" Target="../media/image39.jpeg"/><Relationship Id="rId22" Type="http://schemas.openxmlformats.org/officeDocument/2006/relationships/image" Target="../media/image40.jpeg"/><Relationship Id="rId23" Type="http://schemas.openxmlformats.org/officeDocument/2006/relationships/image" Target="../media/image41.jpeg"/><Relationship Id="rId24" Type="http://schemas.openxmlformats.org/officeDocument/2006/relationships/image" Target="../media/image42.png"/><Relationship Id="rId25" Type="http://schemas.openxmlformats.org/officeDocument/2006/relationships/image" Target="../media/image43.jpeg"/><Relationship Id="rId26" Type="http://schemas.openxmlformats.org/officeDocument/2006/relationships/image" Target="../media/image44.jpeg"/><Relationship Id="rId27" Type="http://schemas.openxmlformats.org/officeDocument/2006/relationships/image" Target="../media/image45.jpeg"/><Relationship Id="rId28" Type="http://schemas.openxmlformats.org/officeDocument/2006/relationships/image" Target="../media/image46.jpeg"/><Relationship Id="rId29" Type="http://schemas.openxmlformats.org/officeDocument/2006/relationships/image" Target="../media/image47.jpeg"/><Relationship Id="rId1" Type="http://schemas.openxmlformats.org/officeDocument/2006/relationships/image" Target="../media/image20.jpeg"/><Relationship Id="rId2" Type="http://schemas.openxmlformats.org/officeDocument/2006/relationships/image" Target="../media/image21.jpeg"/><Relationship Id="rId3" Type="http://schemas.openxmlformats.org/officeDocument/2006/relationships/image" Target="../media/image22.jpeg"/><Relationship Id="rId4" Type="http://schemas.openxmlformats.org/officeDocument/2006/relationships/image" Target="../media/image23.jpeg"/><Relationship Id="rId5" Type="http://schemas.openxmlformats.org/officeDocument/2006/relationships/image" Target="../media/image24.jpeg"/><Relationship Id="rId30" Type="http://schemas.openxmlformats.org/officeDocument/2006/relationships/image" Target="../media/image48.jpeg"/><Relationship Id="rId31" Type="http://schemas.openxmlformats.org/officeDocument/2006/relationships/image" Target="../media/image49.jpeg"/><Relationship Id="rId32" Type="http://schemas.openxmlformats.org/officeDocument/2006/relationships/image" Target="../media/image50.png"/><Relationship Id="rId9" Type="http://schemas.openxmlformats.org/officeDocument/2006/relationships/image" Target="../media/image28.jpeg"/><Relationship Id="rId6" Type="http://schemas.openxmlformats.org/officeDocument/2006/relationships/image" Target="../media/image25.jpeg"/><Relationship Id="rId7" Type="http://schemas.openxmlformats.org/officeDocument/2006/relationships/image" Target="../media/image26.jpeg"/><Relationship Id="rId8" Type="http://schemas.openxmlformats.org/officeDocument/2006/relationships/image" Target="../media/image27.jpeg"/><Relationship Id="rId33" Type="http://schemas.openxmlformats.org/officeDocument/2006/relationships/image" Target="../media/image51.png"/><Relationship Id="rId34" Type="http://schemas.openxmlformats.org/officeDocument/2006/relationships/image" Target="../media/image52.png"/><Relationship Id="rId10" Type="http://schemas.openxmlformats.org/officeDocument/2006/relationships/image" Target="../media/image29.jpeg"/><Relationship Id="rId11" Type="http://schemas.openxmlformats.org/officeDocument/2006/relationships/image" Target="../media/image30.jpeg"/><Relationship Id="rId12" Type="http://schemas.openxmlformats.org/officeDocument/2006/relationships/image" Target="../media/image31.jpeg"/><Relationship Id="rId13" Type="http://schemas.openxmlformats.org/officeDocument/2006/relationships/image" Target="../media/image32.png"/><Relationship Id="rId14" Type="http://schemas.openxmlformats.org/officeDocument/2006/relationships/image" Target="../media/image33.jpeg"/><Relationship Id="rId15" Type="http://schemas.openxmlformats.org/officeDocument/2006/relationships/image" Target="../media/image34.jpeg"/><Relationship Id="rId16" Type="http://schemas.openxmlformats.org/officeDocument/2006/relationships/image" Target="../media/image35.jpeg"/><Relationship Id="rId17" Type="http://schemas.openxmlformats.org/officeDocument/2006/relationships/image" Target="../media/image36.jpeg"/><Relationship Id="rId18" Type="http://schemas.openxmlformats.org/officeDocument/2006/relationships/image" Target="../media/image14.jpeg"/><Relationship Id="rId19" Type="http://schemas.openxmlformats.org/officeDocument/2006/relationships/image" Target="../media/image3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4" Type="http://schemas.openxmlformats.org/officeDocument/2006/relationships/image" Target="../media/image14.jpeg"/><Relationship Id="rId1" Type="http://schemas.openxmlformats.org/officeDocument/2006/relationships/image" Target="../media/image24.jpeg"/><Relationship Id="rId2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Relationship Id="rId2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1581150</xdr:colOff>
      <xdr:row>0</xdr:row>
      <xdr:rowOff>628650</xdr:rowOff>
    </xdr:to>
    <xdr:grpSp>
      <xdr:nvGrpSpPr>
        <xdr:cNvPr id="5" name="Group 1"/>
        <xdr:cNvGrpSpPr>
          <a:grpSpLocks/>
        </xdr:cNvGrpSpPr>
      </xdr:nvGrpSpPr>
      <xdr:grpSpPr bwMode="auto">
        <a:xfrm>
          <a:off x="0" y="0"/>
          <a:ext cx="1581150" cy="628650"/>
          <a:chOff x="108723675" y="109482600"/>
          <a:chExt cx="1170000" cy="474273"/>
        </a:xfrm>
      </xdr:grpSpPr>
      <xdr:pic>
        <xdr:nvPicPr>
          <xdr:cNvPr id="6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Text Box 3"/>
          <xdr:cNvSpPr txBox="1">
            <a:spLocks noChangeArrowheads="1"/>
          </xdr:cNvSpPr>
        </xdr:nvSpPr>
        <xdr:spPr bwMode="auto">
          <a:xfrm>
            <a:off x="109245241" y="109576017"/>
            <a:ext cx="648434" cy="32336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1</xdr:row>
      <xdr:rowOff>0</xdr:rowOff>
    </xdr:from>
    <xdr:to>
      <xdr:col>2</xdr:col>
      <xdr:colOff>174625</xdr:colOff>
      <xdr:row>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260350" y="1193800"/>
          <a:ext cx="1565275" cy="0"/>
          <a:chOff x="108723675" y="109482600"/>
          <a:chExt cx="1170000" cy="474273"/>
        </a:xfrm>
      </xdr:grpSpPr>
      <xdr:pic>
        <xdr:nvPicPr>
          <xdr:cNvPr id="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1311275</xdr:colOff>
      <xdr:row>6</xdr:row>
      <xdr:rowOff>193675</xdr:rowOff>
    </xdr:from>
    <xdr:to>
      <xdr:col>2</xdr:col>
      <xdr:colOff>1587500</xdr:colOff>
      <xdr:row>6</xdr:row>
      <xdr:rowOff>279400</xdr:rowOff>
    </xdr:to>
    <xdr:sp macro="" textlink="">
      <xdr:nvSpPr>
        <xdr:cNvPr id="5" name="Стрелка вправо с вырезом 4"/>
        <xdr:cNvSpPr/>
      </xdr:nvSpPr>
      <xdr:spPr>
        <a:xfrm>
          <a:off x="2962275" y="3051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6</xdr:row>
      <xdr:rowOff>196850</xdr:rowOff>
    </xdr:from>
    <xdr:to>
      <xdr:col>6</xdr:col>
      <xdr:colOff>1651000</xdr:colOff>
      <xdr:row>6</xdr:row>
      <xdr:rowOff>292100</xdr:rowOff>
    </xdr:to>
    <xdr:sp macro="" textlink="">
      <xdr:nvSpPr>
        <xdr:cNvPr id="6" name="Стрелка вправо с вырезом 5"/>
        <xdr:cNvSpPr/>
      </xdr:nvSpPr>
      <xdr:spPr>
        <a:xfrm>
          <a:off x="7191375" y="3054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6</xdr:row>
      <xdr:rowOff>133350</xdr:rowOff>
    </xdr:from>
    <xdr:to>
      <xdr:col>10</xdr:col>
      <xdr:colOff>1381125</xdr:colOff>
      <xdr:row>6</xdr:row>
      <xdr:rowOff>228600</xdr:rowOff>
    </xdr:to>
    <xdr:sp macro="" textlink="">
      <xdr:nvSpPr>
        <xdr:cNvPr id="10" name="Стрелка вправо с вырезом 9"/>
        <xdr:cNvSpPr/>
      </xdr:nvSpPr>
      <xdr:spPr>
        <a:xfrm>
          <a:off x="10693400" y="3676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247650</xdr:colOff>
      <xdr:row>0</xdr:row>
      <xdr:rowOff>114300</xdr:rowOff>
    </xdr:from>
    <xdr:to>
      <xdr:col>2</xdr:col>
      <xdr:colOff>850900</xdr:colOff>
      <xdr:row>0</xdr:row>
      <xdr:rowOff>1016000</xdr:rowOff>
    </xdr:to>
    <xdr:grpSp>
      <xdr:nvGrpSpPr>
        <xdr:cNvPr id="28" name="Group 1"/>
        <xdr:cNvGrpSpPr>
          <a:grpSpLocks/>
        </xdr:cNvGrpSpPr>
      </xdr:nvGrpSpPr>
      <xdr:grpSpPr bwMode="auto">
        <a:xfrm>
          <a:off x="247650" y="114300"/>
          <a:ext cx="2254250" cy="901700"/>
          <a:chOff x="108723675" y="109482600"/>
          <a:chExt cx="1170000" cy="474273"/>
        </a:xfrm>
      </xdr:grpSpPr>
      <xdr:pic>
        <xdr:nvPicPr>
          <xdr:cNvPr id="29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0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33" name="Стрелка вправо с вырезом 32"/>
        <xdr:cNvSpPr/>
      </xdr:nvSpPr>
      <xdr:spPr>
        <a:xfrm>
          <a:off x="10626725" y="15036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36" name="Стрелка вправо с вырезом 35"/>
        <xdr:cNvSpPr/>
      </xdr:nvSpPr>
      <xdr:spPr>
        <a:xfrm>
          <a:off x="10626725" y="1316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37" name="Стрелка вправо с вырезом 36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58" name="Стрелка вправо с вырезом 57"/>
        <xdr:cNvSpPr/>
      </xdr:nvSpPr>
      <xdr:spPr>
        <a:xfrm>
          <a:off x="10626725" y="1316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61" name="Стрелка вправо с вырезом 60"/>
        <xdr:cNvSpPr/>
      </xdr:nvSpPr>
      <xdr:spPr>
        <a:xfrm>
          <a:off x="10626725" y="1316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64" name="Стрелка вправо с вырезом 63"/>
        <xdr:cNvSpPr/>
      </xdr:nvSpPr>
      <xdr:spPr>
        <a:xfrm>
          <a:off x="10626725" y="1316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67" name="Стрелка вправо с вырезом 66"/>
        <xdr:cNvSpPr/>
      </xdr:nvSpPr>
      <xdr:spPr>
        <a:xfrm>
          <a:off x="10626725" y="1316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70" name="Стрелка вправо с вырезом 69"/>
        <xdr:cNvSpPr/>
      </xdr:nvSpPr>
      <xdr:spPr>
        <a:xfrm>
          <a:off x="10626725" y="15036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73" name="Стрелка вправо с вырезом 72"/>
        <xdr:cNvSpPr/>
      </xdr:nvSpPr>
      <xdr:spPr>
        <a:xfrm>
          <a:off x="10626725" y="15036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95" name="Стрелка вправо с вырезом 94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98" name="Стрелка вправо с вырезом 97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01" name="Стрелка вправо с вырезом 100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04" name="Стрелка вправо с вырезом 103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06" name="Стрелка вправо с вырезом 105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09" name="Стрелка вправо с вырезом 108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115" name="Стрелка вправо с вырезом 114"/>
        <xdr:cNvSpPr/>
      </xdr:nvSpPr>
      <xdr:spPr>
        <a:xfrm>
          <a:off x="10626725" y="20548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118" name="Стрелка вправо с вырезом 117"/>
        <xdr:cNvSpPr/>
      </xdr:nvSpPr>
      <xdr:spPr>
        <a:xfrm>
          <a:off x="10626725" y="20548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121" name="Стрелка вправо с вырезом 120"/>
        <xdr:cNvSpPr/>
      </xdr:nvSpPr>
      <xdr:spPr>
        <a:xfrm>
          <a:off x="10626725" y="20548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122" name="Стрелка вправо с вырезом 121"/>
        <xdr:cNvSpPr/>
      </xdr:nvSpPr>
      <xdr:spPr>
        <a:xfrm>
          <a:off x="10626725" y="20548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1298575</xdr:colOff>
      <xdr:row>12</xdr:row>
      <xdr:rowOff>269875</xdr:rowOff>
    </xdr:from>
    <xdr:to>
      <xdr:col>2</xdr:col>
      <xdr:colOff>1574800</xdr:colOff>
      <xdr:row>12</xdr:row>
      <xdr:rowOff>355600</xdr:rowOff>
    </xdr:to>
    <xdr:sp macro="" textlink="">
      <xdr:nvSpPr>
        <xdr:cNvPr id="141" name="Стрелка вправо с вырезом 140"/>
        <xdr:cNvSpPr/>
      </xdr:nvSpPr>
      <xdr:spPr>
        <a:xfrm>
          <a:off x="2949575" y="5248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1425575</xdr:colOff>
      <xdr:row>12</xdr:row>
      <xdr:rowOff>285750</xdr:rowOff>
    </xdr:from>
    <xdr:to>
      <xdr:col>6</xdr:col>
      <xdr:colOff>1701800</xdr:colOff>
      <xdr:row>12</xdr:row>
      <xdr:rowOff>381000</xdr:rowOff>
    </xdr:to>
    <xdr:sp macro="" textlink="">
      <xdr:nvSpPr>
        <xdr:cNvPr id="142" name="Стрелка вправо с вырезом 141"/>
        <xdr:cNvSpPr/>
      </xdr:nvSpPr>
      <xdr:spPr>
        <a:xfrm>
          <a:off x="7242175" y="5264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1092200</xdr:colOff>
      <xdr:row>12</xdr:row>
      <xdr:rowOff>196850</xdr:rowOff>
    </xdr:from>
    <xdr:to>
      <xdr:col>10</xdr:col>
      <xdr:colOff>1368425</xdr:colOff>
      <xdr:row>12</xdr:row>
      <xdr:rowOff>292100</xdr:rowOff>
    </xdr:to>
    <xdr:sp macro="" textlink="">
      <xdr:nvSpPr>
        <xdr:cNvPr id="143" name="Стрелка вправо с вырезом 142"/>
        <xdr:cNvSpPr/>
      </xdr:nvSpPr>
      <xdr:spPr>
        <a:xfrm>
          <a:off x="11163300" y="5175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1323975</xdr:colOff>
      <xdr:row>18</xdr:row>
      <xdr:rowOff>257175</xdr:rowOff>
    </xdr:from>
    <xdr:to>
      <xdr:col>2</xdr:col>
      <xdr:colOff>1600200</xdr:colOff>
      <xdr:row>18</xdr:row>
      <xdr:rowOff>342900</xdr:rowOff>
    </xdr:to>
    <xdr:sp macro="" textlink="">
      <xdr:nvSpPr>
        <xdr:cNvPr id="147" name="Стрелка вправо с вырезом 146"/>
        <xdr:cNvSpPr/>
      </xdr:nvSpPr>
      <xdr:spPr>
        <a:xfrm>
          <a:off x="2974975" y="7381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1400175</xdr:colOff>
      <xdr:row>18</xdr:row>
      <xdr:rowOff>260350</xdr:rowOff>
    </xdr:from>
    <xdr:to>
      <xdr:col>6</xdr:col>
      <xdr:colOff>1676400</xdr:colOff>
      <xdr:row>18</xdr:row>
      <xdr:rowOff>355600</xdr:rowOff>
    </xdr:to>
    <xdr:sp macro="" textlink="">
      <xdr:nvSpPr>
        <xdr:cNvPr id="148" name="Стрелка вправо с вырезом 147"/>
        <xdr:cNvSpPr/>
      </xdr:nvSpPr>
      <xdr:spPr>
        <a:xfrm>
          <a:off x="7216775" y="7385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18</xdr:row>
      <xdr:rowOff>133350</xdr:rowOff>
    </xdr:from>
    <xdr:to>
      <xdr:col>10</xdr:col>
      <xdr:colOff>1381125</xdr:colOff>
      <xdr:row>18</xdr:row>
      <xdr:rowOff>228600</xdr:rowOff>
    </xdr:to>
    <xdr:sp macro="" textlink="">
      <xdr:nvSpPr>
        <xdr:cNvPr id="149" name="Стрелка вправо с вырезом 148"/>
        <xdr:cNvSpPr/>
      </xdr:nvSpPr>
      <xdr:spPr>
        <a:xfrm>
          <a:off x="11176000" y="5111750"/>
          <a:ext cx="276225" cy="57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1311275</xdr:colOff>
      <xdr:row>30</xdr:row>
      <xdr:rowOff>257175</xdr:rowOff>
    </xdr:from>
    <xdr:to>
      <xdr:col>2</xdr:col>
      <xdr:colOff>1587500</xdr:colOff>
      <xdr:row>30</xdr:row>
      <xdr:rowOff>342900</xdr:rowOff>
    </xdr:to>
    <xdr:sp macro="" textlink="">
      <xdr:nvSpPr>
        <xdr:cNvPr id="150" name="Стрелка вправо с вырезом 149"/>
        <xdr:cNvSpPr/>
      </xdr:nvSpPr>
      <xdr:spPr>
        <a:xfrm>
          <a:off x="2962275" y="9248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30</xdr:row>
      <xdr:rowOff>234950</xdr:rowOff>
    </xdr:from>
    <xdr:to>
      <xdr:col>6</xdr:col>
      <xdr:colOff>1651000</xdr:colOff>
      <xdr:row>30</xdr:row>
      <xdr:rowOff>330200</xdr:rowOff>
    </xdr:to>
    <xdr:sp macro="" textlink="">
      <xdr:nvSpPr>
        <xdr:cNvPr id="151" name="Стрелка вправо с вырезом 150"/>
        <xdr:cNvSpPr/>
      </xdr:nvSpPr>
      <xdr:spPr>
        <a:xfrm>
          <a:off x="7191375" y="9226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30</xdr:row>
      <xdr:rowOff>133350</xdr:rowOff>
    </xdr:from>
    <xdr:to>
      <xdr:col>10</xdr:col>
      <xdr:colOff>1381125</xdr:colOff>
      <xdr:row>30</xdr:row>
      <xdr:rowOff>228600</xdr:rowOff>
    </xdr:to>
    <xdr:sp macro="" textlink="">
      <xdr:nvSpPr>
        <xdr:cNvPr id="152" name="Стрелка вправо с вырезом 151"/>
        <xdr:cNvSpPr/>
      </xdr:nvSpPr>
      <xdr:spPr>
        <a:xfrm>
          <a:off x="11176000" y="2990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42</xdr:row>
      <xdr:rowOff>133350</xdr:rowOff>
    </xdr:from>
    <xdr:to>
      <xdr:col>10</xdr:col>
      <xdr:colOff>1381125</xdr:colOff>
      <xdr:row>42</xdr:row>
      <xdr:rowOff>228600</xdr:rowOff>
    </xdr:to>
    <xdr:sp macro="" textlink="">
      <xdr:nvSpPr>
        <xdr:cNvPr id="164" name="Стрелка вправо с вырезом 163"/>
        <xdr:cNvSpPr/>
      </xdr:nvSpPr>
      <xdr:spPr>
        <a:xfrm>
          <a:off x="11176000" y="9124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1311275</xdr:colOff>
      <xdr:row>42</xdr:row>
      <xdr:rowOff>231775</xdr:rowOff>
    </xdr:from>
    <xdr:to>
      <xdr:col>2</xdr:col>
      <xdr:colOff>1587500</xdr:colOff>
      <xdr:row>42</xdr:row>
      <xdr:rowOff>317500</xdr:rowOff>
    </xdr:to>
    <xdr:sp macro="" textlink="">
      <xdr:nvSpPr>
        <xdr:cNvPr id="174" name="Стрелка вправо с вырезом 173"/>
        <xdr:cNvSpPr/>
      </xdr:nvSpPr>
      <xdr:spPr>
        <a:xfrm>
          <a:off x="2962275" y="11458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1412875</xdr:colOff>
      <xdr:row>42</xdr:row>
      <xdr:rowOff>234950</xdr:rowOff>
    </xdr:from>
    <xdr:to>
      <xdr:col>6</xdr:col>
      <xdr:colOff>1689100</xdr:colOff>
      <xdr:row>42</xdr:row>
      <xdr:rowOff>330200</xdr:rowOff>
    </xdr:to>
    <xdr:sp macro="" textlink="">
      <xdr:nvSpPr>
        <xdr:cNvPr id="175" name="Стрелка вправо с вырезом 174"/>
        <xdr:cNvSpPr/>
      </xdr:nvSpPr>
      <xdr:spPr>
        <a:xfrm>
          <a:off x="7229475" y="11461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79" name="Стрелка вправо с вырезом 178"/>
        <xdr:cNvSpPr/>
      </xdr:nvSpPr>
      <xdr:spPr>
        <a:xfrm>
          <a:off x="11109325" y="1145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82" name="Стрелка вправо с вырезом 181"/>
        <xdr:cNvSpPr/>
      </xdr:nvSpPr>
      <xdr:spPr>
        <a:xfrm>
          <a:off x="11109325" y="1145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85" name="Стрелка вправо с вырезом 184"/>
        <xdr:cNvSpPr/>
      </xdr:nvSpPr>
      <xdr:spPr>
        <a:xfrm>
          <a:off x="11109325" y="1145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88" name="Стрелка вправо с вырезом 187"/>
        <xdr:cNvSpPr/>
      </xdr:nvSpPr>
      <xdr:spPr>
        <a:xfrm>
          <a:off x="11109325" y="1145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91" name="Стрелка вправо с вырезом 190"/>
        <xdr:cNvSpPr/>
      </xdr:nvSpPr>
      <xdr:spPr>
        <a:xfrm>
          <a:off x="11109325" y="1145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94" name="Стрелка вправо с вырезом 193"/>
        <xdr:cNvSpPr/>
      </xdr:nvSpPr>
      <xdr:spPr>
        <a:xfrm>
          <a:off x="11109325" y="1145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1336675</xdr:colOff>
      <xdr:row>48</xdr:row>
      <xdr:rowOff>219075</xdr:rowOff>
    </xdr:from>
    <xdr:to>
      <xdr:col>2</xdr:col>
      <xdr:colOff>1612900</xdr:colOff>
      <xdr:row>48</xdr:row>
      <xdr:rowOff>304800</xdr:rowOff>
    </xdr:to>
    <xdr:sp macro="" textlink="">
      <xdr:nvSpPr>
        <xdr:cNvPr id="207" name="Стрелка вправо с вырезом 206"/>
        <xdr:cNvSpPr/>
      </xdr:nvSpPr>
      <xdr:spPr>
        <a:xfrm>
          <a:off x="2987675" y="13617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1400175</xdr:colOff>
      <xdr:row>48</xdr:row>
      <xdr:rowOff>184150</xdr:rowOff>
    </xdr:from>
    <xdr:to>
      <xdr:col>6</xdr:col>
      <xdr:colOff>1676400</xdr:colOff>
      <xdr:row>48</xdr:row>
      <xdr:rowOff>279400</xdr:rowOff>
    </xdr:to>
    <xdr:sp macro="" textlink="">
      <xdr:nvSpPr>
        <xdr:cNvPr id="211" name="Стрелка вправо с вырезом 210"/>
        <xdr:cNvSpPr/>
      </xdr:nvSpPr>
      <xdr:spPr>
        <a:xfrm>
          <a:off x="7216775" y="13582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54</xdr:row>
      <xdr:rowOff>282575</xdr:rowOff>
    </xdr:from>
    <xdr:to>
      <xdr:col>2</xdr:col>
      <xdr:colOff>1562100</xdr:colOff>
      <xdr:row>54</xdr:row>
      <xdr:rowOff>368300</xdr:rowOff>
    </xdr:to>
    <xdr:sp macro="" textlink="">
      <xdr:nvSpPr>
        <xdr:cNvPr id="258" name="Стрелка вправо с вырезом 257"/>
        <xdr:cNvSpPr/>
      </xdr:nvSpPr>
      <xdr:spPr>
        <a:xfrm>
          <a:off x="2936875" y="15725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54</xdr:row>
      <xdr:rowOff>247650</xdr:rowOff>
    </xdr:from>
    <xdr:to>
      <xdr:col>6</xdr:col>
      <xdr:colOff>1651000</xdr:colOff>
      <xdr:row>54</xdr:row>
      <xdr:rowOff>342900</xdr:rowOff>
    </xdr:to>
    <xdr:sp macro="" textlink="">
      <xdr:nvSpPr>
        <xdr:cNvPr id="262" name="Стрелка вправо с вырезом 261"/>
        <xdr:cNvSpPr/>
      </xdr:nvSpPr>
      <xdr:spPr>
        <a:xfrm>
          <a:off x="7191375" y="15551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114300</xdr:rowOff>
    </xdr:from>
    <xdr:to>
      <xdr:col>10</xdr:col>
      <xdr:colOff>1314450</xdr:colOff>
      <xdr:row>60</xdr:row>
      <xdr:rowOff>187325</xdr:rowOff>
    </xdr:to>
    <xdr:sp macro="" textlink="">
      <xdr:nvSpPr>
        <xdr:cNvPr id="266" name="Стрелка вправо с вырезом 265"/>
        <xdr:cNvSpPr/>
      </xdr:nvSpPr>
      <xdr:spPr>
        <a:xfrm>
          <a:off x="11109325" y="179959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1336675</xdr:colOff>
      <xdr:row>60</xdr:row>
      <xdr:rowOff>231775</xdr:rowOff>
    </xdr:from>
    <xdr:to>
      <xdr:col>2</xdr:col>
      <xdr:colOff>1612900</xdr:colOff>
      <xdr:row>60</xdr:row>
      <xdr:rowOff>254000</xdr:rowOff>
    </xdr:to>
    <xdr:sp macro="" textlink="">
      <xdr:nvSpPr>
        <xdr:cNvPr id="267" name="Стрелка вправо с вырезом 266"/>
        <xdr:cNvSpPr/>
      </xdr:nvSpPr>
      <xdr:spPr>
        <a:xfrm>
          <a:off x="2987675" y="18113375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1412875</xdr:colOff>
      <xdr:row>60</xdr:row>
      <xdr:rowOff>222250</xdr:rowOff>
    </xdr:from>
    <xdr:to>
      <xdr:col>6</xdr:col>
      <xdr:colOff>1689100</xdr:colOff>
      <xdr:row>60</xdr:row>
      <xdr:rowOff>279400</xdr:rowOff>
    </xdr:to>
    <xdr:sp macro="" textlink="">
      <xdr:nvSpPr>
        <xdr:cNvPr id="268" name="Стрелка вправо с вырезом 267"/>
        <xdr:cNvSpPr/>
      </xdr:nvSpPr>
      <xdr:spPr>
        <a:xfrm>
          <a:off x="7229475" y="18103850"/>
          <a:ext cx="276225" cy="57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69" name="Стрелка вправо с вырезом 268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0" name="Стрелка вправо с вырезом 269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1" name="Стрелка вправо с вырезом 270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2" name="Стрелка вправо с вырезом 271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3" name="Стрелка вправо с вырезом 272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4" name="Стрелка вправо с вырезом 273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5" name="Стрелка вправо с вырезом 274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6" name="Стрелка вправо с вырезом 275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7" name="Стрелка вправо с вырезом 276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8" name="Стрелка вправо с вырезом 277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79" name="Стрелка вправо с вырезом 278"/>
        <xdr:cNvSpPr/>
      </xdr:nvSpPr>
      <xdr:spPr>
        <a:xfrm>
          <a:off x="11109325" y="13627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1336675</xdr:colOff>
      <xdr:row>66</xdr:row>
      <xdr:rowOff>219075</xdr:rowOff>
    </xdr:from>
    <xdr:to>
      <xdr:col>2</xdr:col>
      <xdr:colOff>1612900</xdr:colOff>
      <xdr:row>66</xdr:row>
      <xdr:rowOff>304800</xdr:rowOff>
    </xdr:to>
    <xdr:sp macro="" textlink="">
      <xdr:nvSpPr>
        <xdr:cNvPr id="280" name="Стрелка вправо с вырезом 279"/>
        <xdr:cNvSpPr/>
      </xdr:nvSpPr>
      <xdr:spPr>
        <a:xfrm>
          <a:off x="2987675" y="13617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1400175</xdr:colOff>
      <xdr:row>66</xdr:row>
      <xdr:rowOff>184150</xdr:rowOff>
    </xdr:from>
    <xdr:to>
      <xdr:col>6</xdr:col>
      <xdr:colOff>1676400</xdr:colOff>
      <xdr:row>66</xdr:row>
      <xdr:rowOff>279400</xdr:rowOff>
    </xdr:to>
    <xdr:sp macro="" textlink="">
      <xdr:nvSpPr>
        <xdr:cNvPr id="281" name="Стрелка вправо с вырезом 280"/>
        <xdr:cNvSpPr/>
      </xdr:nvSpPr>
      <xdr:spPr>
        <a:xfrm>
          <a:off x="7216775" y="13582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2" name="Стрелка вправо с вырезом 281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3" name="Стрелка вправо с вырезом 282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4" name="Стрелка вправо с вырезом 283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5" name="Стрелка вправо с вырезом 284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6" name="Стрелка вправо с вырезом 285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7" name="Стрелка вправо с вырезом 286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8" name="Стрелка вправо с вырезом 287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9" name="Стрелка вправо с вырезом 288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0" name="Стрелка вправо с вырезом 289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1" name="Стрелка вправо с вырезом 290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2" name="Стрелка вправо с вырезом 291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3" name="Стрелка вправо с вырезом 292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4" name="Стрелка вправо с вырезом 293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5" name="Стрелка вправо с вырезом 294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6" name="Стрелка вправо с вырезом 295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7" name="Стрелка вправо с вырезом 296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8" name="Стрелка вправо с вырезом 297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99" name="Стрелка вправо с вырезом 298"/>
        <xdr:cNvSpPr/>
      </xdr:nvSpPr>
      <xdr:spPr>
        <a:xfrm>
          <a:off x="11109325" y="2026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1336675</xdr:colOff>
      <xdr:row>72</xdr:row>
      <xdr:rowOff>219075</xdr:rowOff>
    </xdr:from>
    <xdr:to>
      <xdr:col>2</xdr:col>
      <xdr:colOff>1612900</xdr:colOff>
      <xdr:row>72</xdr:row>
      <xdr:rowOff>304800</xdr:rowOff>
    </xdr:to>
    <xdr:sp macro="" textlink="">
      <xdr:nvSpPr>
        <xdr:cNvPr id="300" name="Стрелка вправо с вырезом 299"/>
        <xdr:cNvSpPr/>
      </xdr:nvSpPr>
      <xdr:spPr>
        <a:xfrm>
          <a:off x="2987675" y="20259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1400175</xdr:colOff>
      <xdr:row>72</xdr:row>
      <xdr:rowOff>184150</xdr:rowOff>
    </xdr:from>
    <xdr:to>
      <xdr:col>6</xdr:col>
      <xdr:colOff>1676400</xdr:colOff>
      <xdr:row>72</xdr:row>
      <xdr:rowOff>279400</xdr:rowOff>
    </xdr:to>
    <xdr:sp macro="" textlink="">
      <xdr:nvSpPr>
        <xdr:cNvPr id="301" name="Стрелка вправо с вырезом 300"/>
        <xdr:cNvSpPr/>
      </xdr:nvSpPr>
      <xdr:spPr>
        <a:xfrm>
          <a:off x="7216775" y="20224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78</xdr:row>
      <xdr:rowOff>228600</xdr:rowOff>
    </xdr:from>
    <xdr:to>
      <xdr:col>10</xdr:col>
      <xdr:colOff>1314450</xdr:colOff>
      <xdr:row>78</xdr:row>
      <xdr:rowOff>314325</xdr:rowOff>
    </xdr:to>
    <xdr:sp macro="" textlink="">
      <xdr:nvSpPr>
        <xdr:cNvPr id="302" name="Стрелка вправо с вырезом 301"/>
        <xdr:cNvSpPr/>
      </xdr:nvSpPr>
      <xdr:spPr>
        <a:xfrm>
          <a:off x="11109325" y="1567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78</xdr:row>
      <xdr:rowOff>228600</xdr:rowOff>
    </xdr:from>
    <xdr:to>
      <xdr:col>10</xdr:col>
      <xdr:colOff>1314450</xdr:colOff>
      <xdr:row>78</xdr:row>
      <xdr:rowOff>314325</xdr:rowOff>
    </xdr:to>
    <xdr:sp macro="" textlink="">
      <xdr:nvSpPr>
        <xdr:cNvPr id="303" name="Стрелка вправо с вырезом 302"/>
        <xdr:cNvSpPr/>
      </xdr:nvSpPr>
      <xdr:spPr>
        <a:xfrm>
          <a:off x="11109325" y="1567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78</xdr:row>
      <xdr:rowOff>228600</xdr:rowOff>
    </xdr:from>
    <xdr:to>
      <xdr:col>10</xdr:col>
      <xdr:colOff>1314450</xdr:colOff>
      <xdr:row>78</xdr:row>
      <xdr:rowOff>314325</xdr:rowOff>
    </xdr:to>
    <xdr:sp macro="" textlink="">
      <xdr:nvSpPr>
        <xdr:cNvPr id="304" name="Стрелка вправо с вырезом 303"/>
        <xdr:cNvSpPr/>
      </xdr:nvSpPr>
      <xdr:spPr>
        <a:xfrm>
          <a:off x="11109325" y="1567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78</xdr:row>
      <xdr:rowOff>282575</xdr:rowOff>
    </xdr:from>
    <xdr:to>
      <xdr:col>2</xdr:col>
      <xdr:colOff>1562100</xdr:colOff>
      <xdr:row>78</xdr:row>
      <xdr:rowOff>368300</xdr:rowOff>
    </xdr:to>
    <xdr:sp macro="" textlink="">
      <xdr:nvSpPr>
        <xdr:cNvPr id="305" name="Стрелка вправо с вырезом 304"/>
        <xdr:cNvSpPr/>
      </xdr:nvSpPr>
      <xdr:spPr>
        <a:xfrm>
          <a:off x="2936875" y="15725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78</xdr:row>
      <xdr:rowOff>247650</xdr:rowOff>
    </xdr:from>
    <xdr:to>
      <xdr:col>6</xdr:col>
      <xdr:colOff>1651000</xdr:colOff>
      <xdr:row>78</xdr:row>
      <xdr:rowOff>342900</xdr:rowOff>
    </xdr:to>
    <xdr:sp macro="" textlink="">
      <xdr:nvSpPr>
        <xdr:cNvPr id="306" name="Стрелка вправо с вырезом 305"/>
        <xdr:cNvSpPr/>
      </xdr:nvSpPr>
      <xdr:spPr>
        <a:xfrm>
          <a:off x="7191375" y="15690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84</xdr:row>
      <xdr:rowOff>228600</xdr:rowOff>
    </xdr:from>
    <xdr:to>
      <xdr:col>10</xdr:col>
      <xdr:colOff>1314450</xdr:colOff>
      <xdr:row>84</xdr:row>
      <xdr:rowOff>314325</xdr:rowOff>
    </xdr:to>
    <xdr:sp macro="" textlink="">
      <xdr:nvSpPr>
        <xdr:cNvPr id="307" name="Стрелка вправо с вырезом 306"/>
        <xdr:cNvSpPr/>
      </xdr:nvSpPr>
      <xdr:spPr>
        <a:xfrm>
          <a:off x="11109325" y="24650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84</xdr:row>
      <xdr:rowOff>228600</xdr:rowOff>
    </xdr:from>
    <xdr:to>
      <xdr:col>10</xdr:col>
      <xdr:colOff>1314450</xdr:colOff>
      <xdr:row>84</xdr:row>
      <xdr:rowOff>314325</xdr:rowOff>
    </xdr:to>
    <xdr:sp macro="" textlink="">
      <xdr:nvSpPr>
        <xdr:cNvPr id="308" name="Стрелка вправо с вырезом 307"/>
        <xdr:cNvSpPr/>
      </xdr:nvSpPr>
      <xdr:spPr>
        <a:xfrm>
          <a:off x="11109325" y="24650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84</xdr:row>
      <xdr:rowOff>228600</xdr:rowOff>
    </xdr:from>
    <xdr:to>
      <xdr:col>10</xdr:col>
      <xdr:colOff>1314450</xdr:colOff>
      <xdr:row>84</xdr:row>
      <xdr:rowOff>314325</xdr:rowOff>
    </xdr:to>
    <xdr:sp macro="" textlink="">
      <xdr:nvSpPr>
        <xdr:cNvPr id="309" name="Стрелка вправо с вырезом 308"/>
        <xdr:cNvSpPr/>
      </xdr:nvSpPr>
      <xdr:spPr>
        <a:xfrm>
          <a:off x="11109325" y="24650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84</xdr:row>
      <xdr:rowOff>282575</xdr:rowOff>
    </xdr:from>
    <xdr:to>
      <xdr:col>2</xdr:col>
      <xdr:colOff>1562100</xdr:colOff>
      <xdr:row>84</xdr:row>
      <xdr:rowOff>368300</xdr:rowOff>
    </xdr:to>
    <xdr:sp macro="" textlink="">
      <xdr:nvSpPr>
        <xdr:cNvPr id="310" name="Стрелка вправо с вырезом 309"/>
        <xdr:cNvSpPr/>
      </xdr:nvSpPr>
      <xdr:spPr>
        <a:xfrm>
          <a:off x="2936875" y="24704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84</xdr:row>
      <xdr:rowOff>247650</xdr:rowOff>
    </xdr:from>
    <xdr:to>
      <xdr:col>6</xdr:col>
      <xdr:colOff>1651000</xdr:colOff>
      <xdr:row>84</xdr:row>
      <xdr:rowOff>342900</xdr:rowOff>
    </xdr:to>
    <xdr:sp macro="" textlink="">
      <xdr:nvSpPr>
        <xdr:cNvPr id="311" name="Стрелка вправо с вырезом 310"/>
        <xdr:cNvSpPr/>
      </xdr:nvSpPr>
      <xdr:spPr>
        <a:xfrm>
          <a:off x="7191375" y="24669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1323975</xdr:colOff>
      <xdr:row>24</xdr:row>
      <xdr:rowOff>257175</xdr:rowOff>
    </xdr:from>
    <xdr:to>
      <xdr:col>2</xdr:col>
      <xdr:colOff>1600200</xdr:colOff>
      <xdr:row>24</xdr:row>
      <xdr:rowOff>342900</xdr:rowOff>
    </xdr:to>
    <xdr:sp macro="" textlink="">
      <xdr:nvSpPr>
        <xdr:cNvPr id="312" name="Стрелка вправо с вырезом 311"/>
        <xdr:cNvSpPr/>
      </xdr:nvSpPr>
      <xdr:spPr>
        <a:xfrm>
          <a:off x="2974975" y="7381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1400175</xdr:colOff>
      <xdr:row>24</xdr:row>
      <xdr:rowOff>260350</xdr:rowOff>
    </xdr:from>
    <xdr:to>
      <xdr:col>6</xdr:col>
      <xdr:colOff>1676400</xdr:colOff>
      <xdr:row>24</xdr:row>
      <xdr:rowOff>355600</xdr:rowOff>
    </xdr:to>
    <xdr:sp macro="" textlink="">
      <xdr:nvSpPr>
        <xdr:cNvPr id="313" name="Стрелка вправо с вырезом 312"/>
        <xdr:cNvSpPr/>
      </xdr:nvSpPr>
      <xdr:spPr>
        <a:xfrm>
          <a:off x="7216775" y="7385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24</xdr:row>
      <xdr:rowOff>133350</xdr:rowOff>
    </xdr:from>
    <xdr:to>
      <xdr:col>10</xdr:col>
      <xdr:colOff>1381125</xdr:colOff>
      <xdr:row>24</xdr:row>
      <xdr:rowOff>228600</xdr:rowOff>
    </xdr:to>
    <xdr:sp macro="" textlink="">
      <xdr:nvSpPr>
        <xdr:cNvPr id="314" name="Стрелка вправо с вырезом 313"/>
        <xdr:cNvSpPr/>
      </xdr:nvSpPr>
      <xdr:spPr>
        <a:xfrm>
          <a:off x="11176000" y="7258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1311275</xdr:colOff>
      <xdr:row>36</xdr:row>
      <xdr:rowOff>257175</xdr:rowOff>
    </xdr:from>
    <xdr:to>
      <xdr:col>2</xdr:col>
      <xdr:colOff>1587500</xdr:colOff>
      <xdr:row>36</xdr:row>
      <xdr:rowOff>342900</xdr:rowOff>
    </xdr:to>
    <xdr:sp macro="" textlink="">
      <xdr:nvSpPr>
        <xdr:cNvPr id="315" name="Стрелка вправо с вырезом 314"/>
        <xdr:cNvSpPr/>
      </xdr:nvSpPr>
      <xdr:spPr>
        <a:xfrm>
          <a:off x="2962275" y="11204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36</xdr:row>
      <xdr:rowOff>234950</xdr:rowOff>
    </xdr:from>
    <xdr:to>
      <xdr:col>6</xdr:col>
      <xdr:colOff>1651000</xdr:colOff>
      <xdr:row>36</xdr:row>
      <xdr:rowOff>330200</xdr:rowOff>
    </xdr:to>
    <xdr:sp macro="" textlink="">
      <xdr:nvSpPr>
        <xdr:cNvPr id="316" name="Стрелка вправо с вырезом 315"/>
        <xdr:cNvSpPr/>
      </xdr:nvSpPr>
      <xdr:spPr>
        <a:xfrm>
          <a:off x="7191375" y="11182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36</xdr:row>
      <xdr:rowOff>133350</xdr:rowOff>
    </xdr:from>
    <xdr:to>
      <xdr:col>10</xdr:col>
      <xdr:colOff>1381125</xdr:colOff>
      <xdr:row>36</xdr:row>
      <xdr:rowOff>228600</xdr:rowOff>
    </xdr:to>
    <xdr:sp macro="" textlink="">
      <xdr:nvSpPr>
        <xdr:cNvPr id="317" name="Стрелка вправо с вырезом 316"/>
        <xdr:cNvSpPr/>
      </xdr:nvSpPr>
      <xdr:spPr>
        <a:xfrm>
          <a:off x="11176000" y="11080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90</xdr:row>
      <xdr:rowOff>228600</xdr:rowOff>
    </xdr:from>
    <xdr:to>
      <xdr:col>10</xdr:col>
      <xdr:colOff>1314450</xdr:colOff>
      <xdr:row>90</xdr:row>
      <xdr:rowOff>314325</xdr:rowOff>
    </xdr:to>
    <xdr:sp macro="" textlink="">
      <xdr:nvSpPr>
        <xdr:cNvPr id="318" name="Стрелка вправо с вырезом 317"/>
        <xdr:cNvSpPr/>
      </xdr:nvSpPr>
      <xdr:spPr>
        <a:xfrm>
          <a:off x="11109325" y="30632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90</xdr:row>
      <xdr:rowOff>228600</xdr:rowOff>
    </xdr:from>
    <xdr:to>
      <xdr:col>10</xdr:col>
      <xdr:colOff>1314450</xdr:colOff>
      <xdr:row>90</xdr:row>
      <xdr:rowOff>314325</xdr:rowOff>
    </xdr:to>
    <xdr:sp macro="" textlink="">
      <xdr:nvSpPr>
        <xdr:cNvPr id="319" name="Стрелка вправо с вырезом 318"/>
        <xdr:cNvSpPr/>
      </xdr:nvSpPr>
      <xdr:spPr>
        <a:xfrm>
          <a:off x="11109325" y="30632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90</xdr:row>
      <xdr:rowOff>228600</xdr:rowOff>
    </xdr:from>
    <xdr:to>
      <xdr:col>10</xdr:col>
      <xdr:colOff>1314450</xdr:colOff>
      <xdr:row>90</xdr:row>
      <xdr:rowOff>314325</xdr:rowOff>
    </xdr:to>
    <xdr:sp macro="" textlink="">
      <xdr:nvSpPr>
        <xdr:cNvPr id="320" name="Стрелка вправо с вырезом 319"/>
        <xdr:cNvSpPr/>
      </xdr:nvSpPr>
      <xdr:spPr>
        <a:xfrm>
          <a:off x="11109325" y="30632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90</xdr:row>
      <xdr:rowOff>282575</xdr:rowOff>
    </xdr:from>
    <xdr:to>
      <xdr:col>2</xdr:col>
      <xdr:colOff>1562100</xdr:colOff>
      <xdr:row>90</xdr:row>
      <xdr:rowOff>368300</xdr:rowOff>
    </xdr:to>
    <xdr:sp macro="" textlink="">
      <xdr:nvSpPr>
        <xdr:cNvPr id="321" name="Стрелка вправо с вырезом 320"/>
        <xdr:cNvSpPr/>
      </xdr:nvSpPr>
      <xdr:spPr>
        <a:xfrm>
          <a:off x="2936875" y="30686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90</xdr:row>
      <xdr:rowOff>247650</xdr:rowOff>
    </xdr:from>
    <xdr:to>
      <xdr:col>6</xdr:col>
      <xdr:colOff>1651000</xdr:colOff>
      <xdr:row>90</xdr:row>
      <xdr:rowOff>342900</xdr:rowOff>
    </xdr:to>
    <xdr:sp macro="" textlink="">
      <xdr:nvSpPr>
        <xdr:cNvPr id="322" name="Стрелка вправо с вырезом 321"/>
        <xdr:cNvSpPr/>
      </xdr:nvSpPr>
      <xdr:spPr>
        <a:xfrm>
          <a:off x="7191375" y="30651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323" name="Стрелка вправо с вырезом 322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324" name="Стрелка вправо с вырезом 323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325" name="Стрелка вправо с вырезом 324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96</xdr:row>
      <xdr:rowOff>282575</xdr:rowOff>
    </xdr:from>
    <xdr:to>
      <xdr:col>2</xdr:col>
      <xdr:colOff>1562100</xdr:colOff>
      <xdr:row>96</xdr:row>
      <xdr:rowOff>368300</xdr:rowOff>
    </xdr:to>
    <xdr:sp macro="" textlink="">
      <xdr:nvSpPr>
        <xdr:cNvPr id="326" name="Стрелка вправо с вырезом 325"/>
        <xdr:cNvSpPr/>
      </xdr:nvSpPr>
      <xdr:spPr>
        <a:xfrm>
          <a:off x="2936875" y="32540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96</xdr:row>
      <xdr:rowOff>247650</xdr:rowOff>
    </xdr:from>
    <xdr:to>
      <xdr:col>6</xdr:col>
      <xdr:colOff>1651000</xdr:colOff>
      <xdr:row>96</xdr:row>
      <xdr:rowOff>342900</xdr:rowOff>
    </xdr:to>
    <xdr:sp macro="" textlink="">
      <xdr:nvSpPr>
        <xdr:cNvPr id="327" name="Стрелка вправо с вырезом 326"/>
        <xdr:cNvSpPr/>
      </xdr:nvSpPr>
      <xdr:spPr>
        <a:xfrm>
          <a:off x="7191375" y="32505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328" name="Стрелка вправо с вырезом 327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329" name="Стрелка вправо с вырезом 328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330" name="Стрелка вправо с вырезом 329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96</xdr:row>
      <xdr:rowOff>282575</xdr:rowOff>
    </xdr:from>
    <xdr:to>
      <xdr:col>2</xdr:col>
      <xdr:colOff>1562100</xdr:colOff>
      <xdr:row>96</xdr:row>
      <xdr:rowOff>368300</xdr:rowOff>
    </xdr:to>
    <xdr:sp macro="" textlink="">
      <xdr:nvSpPr>
        <xdr:cNvPr id="331" name="Стрелка вправо с вырезом 330"/>
        <xdr:cNvSpPr/>
      </xdr:nvSpPr>
      <xdr:spPr>
        <a:xfrm>
          <a:off x="2936875" y="32540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96</xdr:row>
      <xdr:rowOff>247650</xdr:rowOff>
    </xdr:from>
    <xdr:to>
      <xdr:col>6</xdr:col>
      <xdr:colOff>1651000</xdr:colOff>
      <xdr:row>96</xdr:row>
      <xdr:rowOff>342900</xdr:rowOff>
    </xdr:to>
    <xdr:sp macro="" textlink="">
      <xdr:nvSpPr>
        <xdr:cNvPr id="332" name="Стрелка вправо с вырезом 331"/>
        <xdr:cNvSpPr/>
      </xdr:nvSpPr>
      <xdr:spPr>
        <a:xfrm>
          <a:off x="7191375" y="32505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333" name="Стрелка вправо с вырезом 332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334" name="Стрелка вправо с вырезом 333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335" name="Стрелка вправо с вырезом 334"/>
        <xdr:cNvSpPr/>
      </xdr:nvSpPr>
      <xdr:spPr>
        <a:xfrm>
          <a:off x="11109325" y="3248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102</xdr:row>
      <xdr:rowOff>282575</xdr:rowOff>
    </xdr:from>
    <xdr:to>
      <xdr:col>2</xdr:col>
      <xdr:colOff>1562100</xdr:colOff>
      <xdr:row>102</xdr:row>
      <xdr:rowOff>368300</xdr:rowOff>
    </xdr:to>
    <xdr:sp macro="" textlink="">
      <xdr:nvSpPr>
        <xdr:cNvPr id="336" name="Стрелка вправо с вырезом 335"/>
        <xdr:cNvSpPr/>
      </xdr:nvSpPr>
      <xdr:spPr>
        <a:xfrm>
          <a:off x="2936875" y="32540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102</xdr:row>
      <xdr:rowOff>247650</xdr:rowOff>
    </xdr:from>
    <xdr:to>
      <xdr:col>6</xdr:col>
      <xdr:colOff>1651000</xdr:colOff>
      <xdr:row>102</xdr:row>
      <xdr:rowOff>342900</xdr:rowOff>
    </xdr:to>
    <xdr:sp macro="" textlink="">
      <xdr:nvSpPr>
        <xdr:cNvPr id="337" name="Стрелка вправо с вырезом 336"/>
        <xdr:cNvSpPr/>
      </xdr:nvSpPr>
      <xdr:spPr>
        <a:xfrm>
          <a:off x="7191375" y="32505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338" name="Стрелка вправо с вырезом 337"/>
        <xdr:cNvSpPr/>
      </xdr:nvSpPr>
      <xdr:spPr>
        <a:xfrm>
          <a:off x="11109325" y="36309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339" name="Стрелка вправо с вырезом 338"/>
        <xdr:cNvSpPr/>
      </xdr:nvSpPr>
      <xdr:spPr>
        <a:xfrm>
          <a:off x="11109325" y="36309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340" name="Стрелка вправо с вырезом 339"/>
        <xdr:cNvSpPr/>
      </xdr:nvSpPr>
      <xdr:spPr>
        <a:xfrm>
          <a:off x="11109325" y="36309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108</xdr:row>
      <xdr:rowOff>282575</xdr:rowOff>
    </xdr:from>
    <xdr:to>
      <xdr:col>2</xdr:col>
      <xdr:colOff>1562100</xdr:colOff>
      <xdr:row>108</xdr:row>
      <xdr:rowOff>368300</xdr:rowOff>
    </xdr:to>
    <xdr:sp macro="" textlink="">
      <xdr:nvSpPr>
        <xdr:cNvPr id="341" name="Стрелка вправо с вырезом 340"/>
        <xdr:cNvSpPr/>
      </xdr:nvSpPr>
      <xdr:spPr>
        <a:xfrm>
          <a:off x="2936875" y="363632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108</xdr:row>
      <xdr:rowOff>247650</xdr:rowOff>
    </xdr:from>
    <xdr:to>
      <xdr:col>6</xdr:col>
      <xdr:colOff>1651000</xdr:colOff>
      <xdr:row>108</xdr:row>
      <xdr:rowOff>342900</xdr:rowOff>
    </xdr:to>
    <xdr:sp macro="" textlink="">
      <xdr:nvSpPr>
        <xdr:cNvPr id="342" name="Стрелка вправо с вырезом 341"/>
        <xdr:cNvSpPr/>
      </xdr:nvSpPr>
      <xdr:spPr>
        <a:xfrm>
          <a:off x="7191375" y="36328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343" name="Стрелка вправо с вырезом 342"/>
        <xdr:cNvSpPr/>
      </xdr:nvSpPr>
      <xdr:spPr>
        <a:xfrm>
          <a:off x="11109325" y="3804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344" name="Стрелка вправо с вырезом 343"/>
        <xdr:cNvSpPr/>
      </xdr:nvSpPr>
      <xdr:spPr>
        <a:xfrm>
          <a:off x="11109325" y="3804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345" name="Стрелка вправо с вырезом 344"/>
        <xdr:cNvSpPr/>
      </xdr:nvSpPr>
      <xdr:spPr>
        <a:xfrm>
          <a:off x="11109325" y="38049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114</xdr:row>
      <xdr:rowOff>282575</xdr:rowOff>
    </xdr:from>
    <xdr:to>
      <xdr:col>2</xdr:col>
      <xdr:colOff>1562100</xdr:colOff>
      <xdr:row>114</xdr:row>
      <xdr:rowOff>368300</xdr:rowOff>
    </xdr:to>
    <xdr:sp macro="" textlink="">
      <xdr:nvSpPr>
        <xdr:cNvPr id="346" name="Стрелка вправо с вырезом 345"/>
        <xdr:cNvSpPr/>
      </xdr:nvSpPr>
      <xdr:spPr>
        <a:xfrm>
          <a:off x="2936875" y="381031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114</xdr:row>
      <xdr:rowOff>247650</xdr:rowOff>
    </xdr:from>
    <xdr:to>
      <xdr:col>6</xdr:col>
      <xdr:colOff>1651000</xdr:colOff>
      <xdr:row>114</xdr:row>
      <xdr:rowOff>342900</xdr:rowOff>
    </xdr:to>
    <xdr:sp macro="" textlink="">
      <xdr:nvSpPr>
        <xdr:cNvPr id="347" name="Стрелка вправо с вырезом 346"/>
        <xdr:cNvSpPr/>
      </xdr:nvSpPr>
      <xdr:spPr>
        <a:xfrm>
          <a:off x="7191375" y="3806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348" name="Стрелка вправо с вырезом 347"/>
        <xdr:cNvSpPr/>
      </xdr:nvSpPr>
      <xdr:spPr>
        <a:xfrm>
          <a:off x="11109325" y="39954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349" name="Стрелка вправо с вырезом 348"/>
        <xdr:cNvSpPr/>
      </xdr:nvSpPr>
      <xdr:spPr>
        <a:xfrm>
          <a:off x="11109325" y="39954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350" name="Стрелка вправо с вырезом 349"/>
        <xdr:cNvSpPr/>
      </xdr:nvSpPr>
      <xdr:spPr>
        <a:xfrm>
          <a:off x="11109325" y="39954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120</xdr:row>
      <xdr:rowOff>282575</xdr:rowOff>
    </xdr:from>
    <xdr:to>
      <xdr:col>2</xdr:col>
      <xdr:colOff>1562100</xdr:colOff>
      <xdr:row>120</xdr:row>
      <xdr:rowOff>368300</xdr:rowOff>
    </xdr:to>
    <xdr:sp macro="" textlink="">
      <xdr:nvSpPr>
        <xdr:cNvPr id="351" name="Стрелка вправо с вырезом 350"/>
        <xdr:cNvSpPr/>
      </xdr:nvSpPr>
      <xdr:spPr>
        <a:xfrm>
          <a:off x="2936875" y="40008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120</xdr:row>
      <xdr:rowOff>247650</xdr:rowOff>
    </xdr:from>
    <xdr:to>
      <xdr:col>6</xdr:col>
      <xdr:colOff>1651000</xdr:colOff>
      <xdr:row>120</xdr:row>
      <xdr:rowOff>342900</xdr:rowOff>
    </xdr:to>
    <xdr:sp macro="" textlink="">
      <xdr:nvSpPr>
        <xdr:cNvPr id="352" name="Стрелка вправо с вырезом 351"/>
        <xdr:cNvSpPr/>
      </xdr:nvSpPr>
      <xdr:spPr>
        <a:xfrm>
          <a:off x="7191375" y="39973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358" name="Стрелка вправо с вырезом 357"/>
        <xdr:cNvSpPr/>
      </xdr:nvSpPr>
      <xdr:spPr>
        <a:xfrm>
          <a:off x="11109325" y="4212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359" name="Стрелка вправо с вырезом 358"/>
        <xdr:cNvSpPr/>
      </xdr:nvSpPr>
      <xdr:spPr>
        <a:xfrm>
          <a:off x="11109325" y="4212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360" name="Стрелка вправо с вырезом 359"/>
        <xdr:cNvSpPr/>
      </xdr:nvSpPr>
      <xdr:spPr>
        <a:xfrm>
          <a:off x="11109325" y="4212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126</xdr:row>
      <xdr:rowOff>282575</xdr:rowOff>
    </xdr:from>
    <xdr:to>
      <xdr:col>2</xdr:col>
      <xdr:colOff>1562100</xdr:colOff>
      <xdr:row>126</xdr:row>
      <xdr:rowOff>368300</xdr:rowOff>
    </xdr:to>
    <xdr:sp macro="" textlink="">
      <xdr:nvSpPr>
        <xdr:cNvPr id="361" name="Стрелка вправо с вырезом 360"/>
        <xdr:cNvSpPr/>
      </xdr:nvSpPr>
      <xdr:spPr>
        <a:xfrm>
          <a:off x="2936875" y="42179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126</xdr:row>
      <xdr:rowOff>247650</xdr:rowOff>
    </xdr:from>
    <xdr:to>
      <xdr:col>6</xdr:col>
      <xdr:colOff>1651000</xdr:colOff>
      <xdr:row>126</xdr:row>
      <xdr:rowOff>342900</xdr:rowOff>
    </xdr:to>
    <xdr:sp macro="" textlink="">
      <xdr:nvSpPr>
        <xdr:cNvPr id="362" name="Стрелка вправо с вырезом 361"/>
        <xdr:cNvSpPr/>
      </xdr:nvSpPr>
      <xdr:spPr>
        <a:xfrm>
          <a:off x="7191375" y="42144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363" name="Стрелка вправо с вырезом 362"/>
        <xdr:cNvSpPr/>
      </xdr:nvSpPr>
      <xdr:spPr>
        <a:xfrm>
          <a:off x="11109325" y="4212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364" name="Стрелка вправо с вырезом 363"/>
        <xdr:cNvSpPr/>
      </xdr:nvSpPr>
      <xdr:spPr>
        <a:xfrm>
          <a:off x="11109325" y="4212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365" name="Стрелка вправо с вырезом 364"/>
        <xdr:cNvSpPr/>
      </xdr:nvSpPr>
      <xdr:spPr>
        <a:xfrm>
          <a:off x="11109325" y="4212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1285875</xdr:colOff>
      <xdr:row>126</xdr:row>
      <xdr:rowOff>282575</xdr:rowOff>
    </xdr:from>
    <xdr:to>
      <xdr:col>2</xdr:col>
      <xdr:colOff>1562100</xdr:colOff>
      <xdr:row>126</xdr:row>
      <xdr:rowOff>368300</xdr:rowOff>
    </xdr:to>
    <xdr:sp macro="" textlink="">
      <xdr:nvSpPr>
        <xdr:cNvPr id="366" name="Стрелка вправо с вырезом 365"/>
        <xdr:cNvSpPr/>
      </xdr:nvSpPr>
      <xdr:spPr>
        <a:xfrm>
          <a:off x="2936875" y="42179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1374775</xdr:colOff>
      <xdr:row>126</xdr:row>
      <xdr:rowOff>247650</xdr:rowOff>
    </xdr:from>
    <xdr:to>
      <xdr:col>6</xdr:col>
      <xdr:colOff>1651000</xdr:colOff>
      <xdr:row>126</xdr:row>
      <xdr:rowOff>342900</xdr:rowOff>
    </xdr:to>
    <xdr:sp macro="" textlink="">
      <xdr:nvSpPr>
        <xdr:cNvPr id="367" name="Стрелка вправо с вырезом 366"/>
        <xdr:cNvSpPr/>
      </xdr:nvSpPr>
      <xdr:spPr>
        <a:xfrm>
          <a:off x="7191375" y="42144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1581150</xdr:colOff>
      <xdr:row>0</xdr:row>
      <xdr:rowOff>628650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581150" cy="628650"/>
          <a:chOff x="108723675" y="109482600"/>
          <a:chExt cx="1170000" cy="474273"/>
        </a:xfrm>
      </xdr:grpSpPr>
      <xdr:pic>
        <xdr:nvPicPr>
          <xdr:cNvPr id="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54</xdr:row>
      <xdr:rowOff>285750</xdr:rowOff>
    </xdr:from>
    <xdr:to>
      <xdr:col>2</xdr:col>
      <xdr:colOff>866775</xdr:colOff>
      <xdr:row>54</xdr:row>
      <xdr:rowOff>371475</xdr:rowOff>
    </xdr:to>
    <xdr:sp macro="" textlink="">
      <xdr:nvSpPr>
        <xdr:cNvPr id="4" name="Стрелка вправо с вырезом 3"/>
        <xdr:cNvSpPr/>
      </xdr:nvSpPr>
      <xdr:spPr>
        <a:xfrm>
          <a:off x="2447925" y="5915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609600</xdr:colOff>
      <xdr:row>54</xdr:row>
      <xdr:rowOff>266700</xdr:rowOff>
    </xdr:from>
    <xdr:to>
      <xdr:col>6</xdr:col>
      <xdr:colOff>885825</xdr:colOff>
      <xdr:row>54</xdr:row>
      <xdr:rowOff>361950</xdr:rowOff>
    </xdr:to>
    <xdr:sp macro="" textlink="">
      <xdr:nvSpPr>
        <xdr:cNvPr id="5" name="Стрелка вправо с вырезом 4"/>
        <xdr:cNvSpPr/>
      </xdr:nvSpPr>
      <xdr:spPr>
        <a:xfrm>
          <a:off x="6029325" y="58959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1009650</xdr:colOff>
      <xdr:row>90</xdr:row>
      <xdr:rowOff>228600</xdr:rowOff>
    </xdr:from>
    <xdr:to>
      <xdr:col>2</xdr:col>
      <xdr:colOff>1285875</xdr:colOff>
      <xdr:row>90</xdr:row>
      <xdr:rowOff>314325</xdr:rowOff>
    </xdr:to>
    <xdr:sp macro="" textlink="">
      <xdr:nvSpPr>
        <xdr:cNvPr id="6" name="Стрелка вправо с вырезом 5"/>
        <xdr:cNvSpPr/>
      </xdr:nvSpPr>
      <xdr:spPr>
        <a:xfrm>
          <a:off x="2809875" y="36395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90</xdr:row>
      <xdr:rowOff>200025</xdr:rowOff>
    </xdr:from>
    <xdr:to>
      <xdr:col>6</xdr:col>
      <xdr:colOff>1076325</xdr:colOff>
      <xdr:row>90</xdr:row>
      <xdr:rowOff>285750</xdr:rowOff>
    </xdr:to>
    <xdr:sp macro="" textlink="">
      <xdr:nvSpPr>
        <xdr:cNvPr id="7" name="Стрелка вправо с вырезом 6"/>
        <xdr:cNvSpPr/>
      </xdr:nvSpPr>
      <xdr:spPr>
        <a:xfrm>
          <a:off x="6648450" y="363664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66</xdr:row>
      <xdr:rowOff>180975</xdr:rowOff>
    </xdr:from>
    <xdr:to>
      <xdr:col>2</xdr:col>
      <xdr:colOff>838200</xdr:colOff>
      <xdr:row>66</xdr:row>
      <xdr:rowOff>266700</xdr:rowOff>
    </xdr:to>
    <xdr:sp macro="" textlink="">
      <xdr:nvSpPr>
        <xdr:cNvPr id="16" name="Стрелка вправо с вырезом 15"/>
        <xdr:cNvSpPr/>
      </xdr:nvSpPr>
      <xdr:spPr>
        <a:xfrm>
          <a:off x="2390775" y="32194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66</xdr:row>
      <xdr:rowOff>171450</xdr:rowOff>
    </xdr:from>
    <xdr:to>
      <xdr:col>6</xdr:col>
      <xdr:colOff>800100</xdr:colOff>
      <xdr:row>66</xdr:row>
      <xdr:rowOff>266700</xdr:rowOff>
    </xdr:to>
    <xdr:sp macro="" textlink="">
      <xdr:nvSpPr>
        <xdr:cNvPr id="17" name="Стрелка вправо с вырезом 16"/>
        <xdr:cNvSpPr/>
      </xdr:nvSpPr>
      <xdr:spPr>
        <a:xfrm>
          <a:off x="5886450" y="320992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138</xdr:row>
      <xdr:rowOff>180975</xdr:rowOff>
    </xdr:from>
    <xdr:to>
      <xdr:col>2</xdr:col>
      <xdr:colOff>838200</xdr:colOff>
      <xdr:row>138</xdr:row>
      <xdr:rowOff>266700</xdr:rowOff>
    </xdr:to>
    <xdr:sp macro="" textlink="">
      <xdr:nvSpPr>
        <xdr:cNvPr id="20" name="Стрелка вправо с вырезом 19"/>
        <xdr:cNvSpPr/>
      </xdr:nvSpPr>
      <xdr:spPr>
        <a:xfrm>
          <a:off x="2390775" y="8191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138</xdr:row>
      <xdr:rowOff>171450</xdr:rowOff>
    </xdr:from>
    <xdr:to>
      <xdr:col>6</xdr:col>
      <xdr:colOff>800100</xdr:colOff>
      <xdr:row>138</xdr:row>
      <xdr:rowOff>266700</xdr:rowOff>
    </xdr:to>
    <xdr:sp macro="" textlink="">
      <xdr:nvSpPr>
        <xdr:cNvPr id="21" name="Стрелка вправо с вырезом 20"/>
        <xdr:cNvSpPr/>
      </xdr:nvSpPr>
      <xdr:spPr>
        <a:xfrm>
          <a:off x="5915025" y="81819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102</xdr:row>
      <xdr:rowOff>180975</xdr:rowOff>
    </xdr:from>
    <xdr:to>
      <xdr:col>2</xdr:col>
      <xdr:colOff>828675</xdr:colOff>
      <xdr:row>102</xdr:row>
      <xdr:rowOff>266700</xdr:rowOff>
    </xdr:to>
    <xdr:sp macro="" textlink="">
      <xdr:nvSpPr>
        <xdr:cNvPr id="50" name="Стрелка вправо с вырезом 49"/>
        <xdr:cNvSpPr/>
      </xdr:nvSpPr>
      <xdr:spPr>
        <a:xfrm>
          <a:off x="2381250" y="107251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102</xdr:row>
      <xdr:rowOff>180975</xdr:rowOff>
    </xdr:from>
    <xdr:to>
      <xdr:col>6</xdr:col>
      <xdr:colOff>800100</xdr:colOff>
      <xdr:row>102</xdr:row>
      <xdr:rowOff>266700</xdr:rowOff>
    </xdr:to>
    <xdr:sp macro="" textlink="">
      <xdr:nvSpPr>
        <xdr:cNvPr id="51" name="Стрелка вправо с вырезом 50"/>
        <xdr:cNvSpPr/>
      </xdr:nvSpPr>
      <xdr:spPr>
        <a:xfrm>
          <a:off x="5915025" y="107251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136</xdr:row>
      <xdr:rowOff>247650</xdr:rowOff>
    </xdr:from>
    <xdr:to>
      <xdr:col>0</xdr:col>
      <xdr:colOff>999344</xdr:colOff>
      <xdr:row>137</xdr:row>
      <xdr:rowOff>442705</xdr:rowOff>
    </xdr:to>
    <xdr:pic>
      <xdr:nvPicPr>
        <xdr:cNvPr id="55" name="图片 1" descr="C:\Users\Joh\Desktop\SFP-PIP401A   Matt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8" t="11652" r="6021" b="13039"/>
        <a:stretch>
          <a:fillRect/>
        </a:stretch>
      </xdr:blipFill>
      <xdr:spPr bwMode="auto">
        <a:xfrm>
          <a:off x="0" y="18173700"/>
          <a:ext cx="999344" cy="62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137</xdr:row>
      <xdr:rowOff>622301</xdr:rowOff>
    </xdr:from>
    <xdr:to>
      <xdr:col>0</xdr:col>
      <xdr:colOff>1060349</xdr:colOff>
      <xdr:row>138</xdr:row>
      <xdr:rowOff>1</xdr:rowOff>
    </xdr:to>
    <xdr:pic>
      <xdr:nvPicPr>
        <xdr:cNvPr id="56" name="图片 64" descr="Slimmer iPhone4 color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8" t="3801" r="13110" b="4333"/>
        <a:stretch>
          <a:fillRect/>
        </a:stretch>
      </xdr:blipFill>
      <xdr:spPr bwMode="auto">
        <a:xfrm>
          <a:off x="0" y="37731701"/>
          <a:ext cx="1060349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136</xdr:row>
      <xdr:rowOff>171450</xdr:rowOff>
    </xdr:from>
    <xdr:to>
      <xdr:col>4</xdr:col>
      <xdr:colOff>1133475</xdr:colOff>
      <xdr:row>137</xdr:row>
      <xdr:rowOff>342900</xdr:rowOff>
    </xdr:to>
    <xdr:pic>
      <xdr:nvPicPr>
        <xdr:cNvPr id="57" name="图片 67" descr="Slimmer iPhone 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1" t="7051" r="8260" b="7320"/>
        <a:stretch>
          <a:fillRect/>
        </a:stretch>
      </xdr:blipFill>
      <xdr:spPr bwMode="auto">
        <a:xfrm>
          <a:off x="4625975" y="36823650"/>
          <a:ext cx="1066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137</xdr:row>
      <xdr:rowOff>476250</xdr:rowOff>
    </xdr:from>
    <xdr:to>
      <xdr:col>4</xdr:col>
      <xdr:colOff>969169</xdr:colOff>
      <xdr:row>137</xdr:row>
      <xdr:rowOff>1238250</xdr:rowOff>
    </xdr:to>
    <xdr:pic>
      <xdr:nvPicPr>
        <xdr:cNvPr id="58" name="图片 68" descr="Slimmer iPhone 5 colo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74" t="6259" r="16745" b="4616"/>
        <a:stretch>
          <a:fillRect/>
        </a:stretch>
      </xdr:blipFill>
      <xdr:spPr bwMode="auto">
        <a:xfrm>
          <a:off x="3581400" y="18830925"/>
          <a:ext cx="883444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561975</xdr:colOff>
      <xdr:row>150</xdr:row>
      <xdr:rowOff>180975</xdr:rowOff>
    </xdr:from>
    <xdr:to>
      <xdr:col>2</xdr:col>
      <xdr:colOff>838200</xdr:colOff>
      <xdr:row>150</xdr:row>
      <xdr:rowOff>266700</xdr:rowOff>
    </xdr:to>
    <xdr:sp macro="" textlink="">
      <xdr:nvSpPr>
        <xdr:cNvPr id="81" name="Стрелка вправо с вырезом 80"/>
        <xdr:cNvSpPr/>
      </xdr:nvSpPr>
      <xdr:spPr>
        <a:xfrm>
          <a:off x="2438400" y="20640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150</xdr:row>
      <xdr:rowOff>171450</xdr:rowOff>
    </xdr:from>
    <xdr:to>
      <xdr:col>6</xdr:col>
      <xdr:colOff>800100</xdr:colOff>
      <xdr:row>150</xdr:row>
      <xdr:rowOff>266700</xdr:rowOff>
    </xdr:to>
    <xdr:sp macro="" textlink="">
      <xdr:nvSpPr>
        <xdr:cNvPr id="82" name="Стрелка вправо с вырезом 81"/>
        <xdr:cNvSpPr/>
      </xdr:nvSpPr>
      <xdr:spPr>
        <a:xfrm>
          <a:off x="5962650" y="20631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139701</xdr:colOff>
      <xdr:row>148</xdr:row>
      <xdr:rowOff>101601</xdr:rowOff>
    </xdr:from>
    <xdr:to>
      <xdr:col>0</xdr:col>
      <xdr:colOff>1003301</xdr:colOff>
      <xdr:row>149</xdr:row>
      <xdr:rowOff>495301</xdr:rowOff>
    </xdr:to>
    <xdr:pic>
      <xdr:nvPicPr>
        <xdr:cNvPr id="84" name="图片 64" descr="Slimmer iPhone4 color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8" t="3801" r="13110" b="4333"/>
        <a:stretch>
          <a:fillRect/>
        </a:stretch>
      </xdr:blipFill>
      <xdr:spPr bwMode="auto">
        <a:xfrm flipV="1">
          <a:off x="139701" y="35128201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92075</xdr:colOff>
      <xdr:row>148</xdr:row>
      <xdr:rowOff>88900</xdr:rowOff>
    </xdr:from>
    <xdr:to>
      <xdr:col>4</xdr:col>
      <xdr:colOff>1158875</xdr:colOff>
      <xdr:row>149</xdr:row>
      <xdr:rowOff>342900</xdr:rowOff>
    </xdr:to>
    <xdr:pic>
      <xdr:nvPicPr>
        <xdr:cNvPr id="85" name="图片 67" descr="Slimmer iPhone 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1" t="7051" r="8260" b="7320"/>
        <a:stretch>
          <a:fillRect/>
        </a:stretch>
      </xdr:blipFill>
      <xdr:spPr bwMode="auto">
        <a:xfrm>
          <a:off x="4651375" y="41351200"/>
          <a:ext cx="10668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895350</xdr:colOff>
      <xdr:row>78</xdr:row>
      <xdr:rowOff>238125</xdr:rowOff>
    </xdr:from>
    <xdr:to>
      <xdr:col>2</xdr:col>
      <xdr:colOff>1171575</xdr:colOff>
      <xdr:row>78</xdr:row>
      <xdr:rowOff>323850</xdr:rowOff>
    </xdr:to>
    <xdr:sp macro="" textlink="">
      <xdr:nvSpPr>
        <xdr:cNvPr id="70" name="Стрелка вправо с вырезом 69"/>
        <xdr:cNvSpPr/>
      </xdr:nvSpPr>
      <xdr:spPr>
        <a:xfrm>
          <a:off x="2695575" y="33728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78</xdr:row>
      <xdr:rowOff>180975</xdr:rowOff>
    </xdr:from>
    <xdr:to>
      <xdr:col>6</xdr:col>
      <xdr:colOff>800100</xdr:colOff>
      <xdr:row>78</xdr:row>
      <xdr:rowOff>266700</xdr:rowOff>
    </xdr:to>
    <xdr:sp macro="" textlink="">
      <xdr:nvSpPr>
        <xdr:cNvPr id="77" name="Стрелка вправо с вырезом 76"/>
        <xdr:cNvSpPr/>
      </xdr:nvSpPr>
      <xdr:spPr>
        <a:xfrm>
          <a:off x="5962650" y="1443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144</xdr:row>
      <xdr:rowOff>180975</xdr:rowOff>
    </xdr:from>
    <xdr:to>
      <xdr:col>2</xdr:col>
      <xdr:colOff>838200</xdr:colOff>
      <xdr:row>144</xdr:row>
      <xdr:rowOff>266700</xdr:rowOff>
    </xdr:to>
    <xdr:sp macro="" textlink="">
      <xdr:nvSpPr>
        <xdr:cNvPr id="89" name="Стрелка вправо с вырезом 88"/>
        <xdr:cNvSpPr/>
      </xdr:nvSpPr>
      <xdr:spPr>
        <a:xfrm>
          <a:off x="2438400" y="231076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144</xdr:row>
      <xdr:rowOff>171450</xdr:rowOff>
    </xdr:from>
    <xdr:to>
      <xdr:col>6</xdr:col>
      <xdr:colOff>800100</xdr:colOff>
      <xdr:row>144</xdr:row>
      <xdr:rowOff>266700</xdr:rowOff>
    </xdr:to>
    <xdr:sp macro="" textlink="">
      <xdr:nvSpPr>
        <xdr:cNvPr id="94" name="Стрелка вправо с вырезом 93"/>
        <xdr:cNvSpPr/>
      </xdr:nvSpPr>
      <xdr:spPr>
        <a:xfrm>
          <a:off x="5962650" y="2309812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130176</xdr:colOff>
      <xdr:row>142</xdr:row>
      <xdr:rowOff>125042</xdr:rowOff>
    </xdr:from>
    <xdr:to>
      <xdr:col>0</xdr:col>
      <xdr:colOff>1006476</xdr:colOff>
      <xdr:row>143</xdr:row>
      <xdr:rowOff>495300</xdr:rowOff>
    </xdr:to>
    <xdr:pic>
      <xdr:nvPicPr>
        <xdr:cNvPr id="101" name="Picture 74" descr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76" y="33272042"/>
          <a:ext cx="876300" cy="827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250826</xdr:colOff>
      <xdr:row>142</xdr:row>
      <xdr:rowOff>139700</xdr:rowOff>
    </xdr:from>
    <xdr:to>
      <xdr:col>4</xdr:col>
      <xdr:colOff>1012826</xdr:colOff>
      <xdr:row>143</xdr:row>
      <xdr:rowOff>451926</xdr:rowOff>
    </xdr:to>
    <xdr:pic>
      <xdr:nvPicPr>
        <xdr:cNvPr id="105" name="Picture 74" descr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6" y="33286700"/>
          <a:ext cx="762000" cy="769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561975</xdr:colOff>
      <xdr:row>156</xdr:row>
      <xdr:rowOff>180975</xdr:rowOff>
    </xdr:from>
    <xdr:to>
      <xdr:col>2</xdr:col>
      <xdr:colOff>838200</xdr:colOff>
      <xdr:row>156</xdr:row>
      <xdr:rowOff>266700</xdr:rowOff>
    </xdr:to>
    <xdr:sp macro="" textlink="">
      <xdr:nvSpPr>
        <xdr:cNvPr id="109" name="Стрелка вправо с вырезом 108"/>
        <xdr:cNvSpPr/>
      </xdr:nvSpPr>
      <xdr:spPr>
        <a:xfrm>
          <a:off x="2438400" y="26479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156</xdr:row>
      <xdr:rowOff>171450</xdr:rowOff>
    </xdr:from>
    <xdr:to>
      <xdr:col>6</xdr:col>
      <xdr:colOff>800100</xdr:colOff>
      <xdr:row>156</xdr:row>
      <xdr:rowOff>266700</xdr:rowOff>
    </xdr:to>
    <xdr:sp macro="" textlink="">
      <xdr:nvSpPr>
        <xdr:cNvPr id="110" name="Стрелка вправо с вырезом 109"/>
        <xdr:cNvSpPr/>
      </xdr:nvSpPr>
      <xdr:spPr>
        <a:xfrm>
          <a:off x="5962650" y="264699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53975</xdr:colOff>
      <xdr:row>160</xdr:row>
      <xdr:rowOff>161924</xdr:rowOff>
    </xdr:from>
    <xdr:to>
      <xdr:col>0</xdr:col>
      <xdr:colOff>990600</xdr:colOff>
      <xdr:row>162</xdr:row>
      <xdr:rowOff>12699</xdr:rowOff>
    </xdr:to>
    <xdr:pic>
      <xdr:nvPicPr>
        <xdr:cNvPr id="111" name="Picture 74" descr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" y="38820724"/>
          <a:ext cx="936625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154</xdr:row>
      <xdr:rowOff>25400</xdr:rowOff>
    </xdr:from>
    <xdr:to>
      <xdr:col>0</xdr:col>
      <xdr:colOff>752475</xdr:colOff>
      <xdr:row>155</xdr:row>
      <xdr:rowOff>346075</xdr:rowOff>
    </xdr:to>
    <xdr:pic>
      <xdr:nvPicPr>
        <xdr:cNvPr id="112" name="Picture 75" descr="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1447700"/>
          <a:ext cx="4667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160</xdr:row>
      <xdr:rowOff>7954</xdr:rowOff>
    </xdr:from>
    <xdr:to>
      <xdr:col>4</xdr:col>
      <xdr:colOff>1028700</xdr:colOff>
      <xdr:row>161</xdr:row>
      <xdr:rowOff>342900</xdr:rowOff>
    </xdr:to>
    <xdr:pic>
      <xdr:nvPicPr>
        <xdr:cNvPr id="113" name="Picture 74" descr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125" y="38666754"/>
          <a:ext cx="904875" cy="79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154</xdr:row>
      <xdr:rowOff>63501</xdr:rowOff>
    </xdr:from>
    <xdr:to>
      <xdr:col>4</xdr:col>
      <xdr:colOff>876300</xdr:colOff>
      <xdr:row>155</xdr:row>
      <xdr:rowOff>374651</xdr:rowOff>
    </xdr:to>
    <xdr:pic>
      <xdr:nvPicPr>
        <xdr:cNvPr id="114" name="Picture 75" descr="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0300" y="51485801"/>
          <a:ext cx="4953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1047750</xdr:colOff>
      <xdr:row>54</xdr:row>
      <xdr:rowOff>304800</xdr:rowOff>
    </xdr:from>
    <xdr:to>
      <xdr:col>10</xdr:col>
      <xdr:colOff>1400175</xdr:colOff>
      <xdr:row>54</xdr:row>
      <xdr:rowOff>457199</xdr:rowOff>
    </xdr:to>
    <xdr:sp macro="" textlink="">
      <xdr:nvSpPr>
        <xdr:cNvPr id="128" name="Стрелка вправо с вырезом 127"/>
        <xdr:cNvSpPr/>
      </xdr:nvSpPr>
      <xdr:spPr>
        <a:xfrm>
          <a:off x="9829800" y="5438775"/>
          <a:ext cx="352425" cy="152399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1200150</xdr:colOff>
      <xdr:row>90</xdr:row>
      <xdr:rowOff>133350</xdr:rowOff>
    </xdr:from>
    <xdr:to>
      <xdr:col>10</xdr:col>
      <xdr:colOff>1514475</xdr:colOff>
      <xdr:row>90</xdr:row>
      <xdr:rowOff>219075</xdr:rowOff>
    </xdr:to>
    <xdr:sp macro="" textlink="">
      <xdr:nvSpPr>
        <xdr:cNvPr id="130" name="Стрелка вправо с вырезом 129"/>
        <xdr:cNvSpPr/>
      </xdr:nvSpPr>
      <xdr:spPr>
        <a:xfrm>
          <a:off x="9982200" y="10944225"/>
          <a:ext cx="3143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1181100</xdr:colOff>
      <xdr:row>66</xdr:row>
      <xdr:rowOff>200025</xdr:rowOff>
    </xdr:from>
    <xdr:to>
      <xdr:col>10</xdr:col>
      <xdr:colOff>1457325</xdr:colOff>
      <xdr:row>66</xdr:row>
      <xdr:rowOff>285750</xdr:rowOff>
    </xdr:to>
    <xdr:sp macro="" textlink="">
      <xdr:nvSpPr>
        <xdr:cNvPr id="132" name="Стрелка вправо с вырезом 131"/>
        <xdr:cNvSpPr/>
      </xdr:nvSpPr>
      <xdr:spPr>
        <a:xfrm>
          <a:off x="9963150" y="13782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1028701</xdr:colOff>
      <xdr:row>78</xdr:row>
      <xdr:rowOff>209550</xdr:rowOff>
    </xdr:from>
    <xdr:to>
      <xdr:col>10</xdr:col>
      <xdr:colOff>1352551</xdr:colOff>
      <xdr:row>78</xdr:row>
      <xdr:rowOff>304800</xdr:rowOff>
    </xdr:to>
    <xdr:sp macro="" textlink="">
      <xdr:nvSpPr>
        <xdr:cNvPr id="134" name="Стрелка вправо с вырезом 133"/>
        <xdr:cNvSpPr/>
      </xdr:nvSpPr>
      <xdr:spPr>
        <a:xfrm>
          <a:off x="9810751" y="19135725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150</xdr:row>
      <xdr:rowOff>142875</xdr:rowOff>
    </xdr:from>
    <xdr:to>
      <xdr:col>10</xdr:col>
      <xdr:colOff>1428750</xdr:colOff>
      <xdr:row>150</xdr:row>
      <xdr:rowOff>190500</xdr:rowOff>
    </xdr:to>
    <xdr:sp macro="" textlink="">
      <xdr:nvSpPr>
        <xdr:cNvPr id="156" name="Стрелка вправо с вырезом 155"/>
        <xdr:cNvSpPr/>
      </xdr:nvSpPr>
      <xdr:spPr>
        <a:xfrm>
          <a:off x="9934575" y="32156400"/>
          <a:ext cx="276225" cy="476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156</xdr:row>
      <xdr:rowOff>209550</xdr:rowOff>
    </xdr:from>
    <xdr:to>
      <xdr:col>10</xdr:col>
      <xdr:colOff>952501</xdr:colOff>
      <xdr:row>156</xdr:row>
      <xdr:rowOff>304800</xdr:rowOff>
    </xdr:to>
    <xdr:sp macro="" textlink="">
      <xdr:nvSpPr>
        <xdr:cNvPr id="158" name="Стрелка вправо с вырезом 157"/>
        <xdr:cNvSpPr/>
      </xdr:nvSpPr>
      <xdr:spPr>
        <a:xfrm>
          <a:off x="6191251" y="229171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1095375</xdr:colOff>
      <xdr:row>138</xdr:row>
      <xdr:rowOff>200025</xdr:rowOff>
    </xdr:from>
    <xdr:to>
      <xdr:col>10</xdr:col>
      <xdr:colOff>1371600</xdr:colOff>
      <xdr:row>138</xdr:row>
      <xdr:rowOff>285750</xdr:rowOff>
    </xdr:to>
    <xdr:sp macro="" textlink="">
      <xdr:nvSpPr>
        <xdr:cNvPr id="160" name="Стрелка вправо с вырезом 159"/>
        <xdr:cNvSpPr/>
      </xdr:nvSpPr>
      <xdr:spPr>
        <a:xfrm>
          <a:off x="9877425" y="25336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144</xdr:row>
      <xdr:rowOff>171450</xdr:rowOff>
    </xdr:from>
    <xdr:to>
      <xdr:col>10</xdr:col>
      <xdr:colOff>1390650</xdr:colOff>
      <xdr:row>144</xdr:row>
      <xdr:rowOff>257175</xdr:rowOff>
    </xdr:to>
    <xdr:sp macro="" textlink="">
      <xdr:nvSpPr>
        <xdr:cNvPr id="162" name="Стрелка вправо с вырезом 161"/>
        <xdr:cNvSpPr/>
      </xdr:nvSpPr>
      <xdr:spPr>
        <a:xfrm>
          <a:off x="9896475" y="28679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1123950</xdr:colOff>
      <xdr:row>102</xdr:row>
      <xdr:rowOff>161925</xdr:rowOff>
    </xdr:from>
    <xdr:to>
      <xdr:col>10</xdr:col>
      <xdr:colOff>1400175</xdr:colOff>
      <xdr:row>102</xdr:row>
      <xdr:rowOff>247650</xdr:rowOff>
    </xdr:to>
    <xdr:sp macro="" textlink="">
      <xdr:nvSpPr>
        <xdr:cNvPr id="164" name="Стрелка вправо с вырезом 163"/>
        <xdr:cNvSpPr/>
      </xdr:nvSpPr>
      <xdr:spPr>
        <a:xfrm>
          <a:off x="9906000" y="217646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504825</xdr:colOff>
      <xdr:row>173</xdr:row>
      <xdr:rowOff>200025</xdr:rowOff>
    </xdr:from>
    <xdr:to>
      <xdr:col>2</xdr:col>
      <xdr:colOff>847725</xdr:colOff>
      <xdr:row>173</xdr:row>
      <xdr:rowOff>333375</xdr:rowOff>
    </xdr:to>
    <xdr:sp macro="" textlink="">
      <xdr:nvSpPr>
        <xdr:cNvPr id="170" name="Стрелка вправо с вырезом 169"/>
        <xdr:cNvSpPr/>
      </xdr:nvSpPr>
      <xdr:spPr>
        <a:xfrm>
          <a:off x="2305050" y="73847325"/>
          <a:ext cx="342900" cy="133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66674</xdr:colOff>
      <xdr:row>171</xdr:row>
      <xdr:rowOff>209549</xdr:rowOff>
    </xdr:from>
    <xdr:to>
      <xdr:col>0</xdr:col>
      <xdr:colOff>1011237</xdr:colOff>
      <xdr:row>174</xdr:row>
      <xdr:rowOff>152400</xdr:rowOff>
    </xdr:to>
    <xdr:pic>
      <xdr:nvPicPr>
        <xdr:cNvPr id="171" name="Picture 31" descr="伸缩夹具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58604149"/>
          <a:ext cx="944563" cy="793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0</xdr:row>
      <xdr:rowOff>114301</xdr:rowOff>
    </xdr:from>
    <xdr:to>
      <xdr:col>2</xdr:col>
      <xdr:colOff>161925</xdr:colOff>
      <xdr:row>0</xdr:row>
      <xdr:rowOff>742951</xdr:rowOff>
    </xdr:to>
    <xdr:grpSp>
      <xdr:nvGrpSpPr>
        <xdr:cNvPr id="172" name="Group 1"/>
        <xdr:cNvGrpSpPr>
          <a:grpSpLocks/>
        </xdr:cNvGrpSpPr>
      </xdr:nvGrpSpPr>
      <xdr:grpSpPr bwMode="auto">
        <a:xfrm>
          <a:off x="247650" y="114301"/>
          <a:ext cx="1971675" cy="628650"/>
          <a:chOff x="108723675" y="109482600"/>
          <a:chExt cx="1170000" cy="474273"/>
        </a:xfrm>
      </xdr:grpSpPr>
      <xdr:pic>
        <xdr:nvPicPr>
          <xdr:cNvPr id="17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4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1289050</xdr:colOff>
      <xdr:row>30</xdr:row>
      <xdr:rowOff>234950</xdr:rowOff>
    </xdr:from>
    <xdr:to>
      <xdr:col>2</xdr:col>
      <xdr:colOff>1565275</xdr:colOff>
      <xdr:row>30</xdr:row>
      <xdr:rowOff>257175</xdr:rowOff>
    </xdr:to>
    <xdr:sp macro="" textlink="">
      <xdr:nvSpPr>
        <xdr:cNvPr id="175" name="Стрелка вправо с вырезом 174"/>
        <xdr:cNvSpPr/>
      </xdr:nvSpPr>
      <xdr:spPr>
        <a:xfrm>
          <a:off x="3346450" y="39052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1028700</xdr:colOff>
      <xdr:row>30</xdr:row>
      <xdr:rowOff>228600</xdr:rowOff>
    </xdr:from>
    <xdr:to>
      <xdr:col>6</xdr:col>
      <xdr:colOff>1304925</xdr:colOff>
      <xdr:row>30</xdr:row>
      <xdr:rowOff>260350</xdr:rowOff>
    </xdr:to>
    <xdr:sp macro="" textlink="">
      <xdr:nvSpPr>
        <xdr:cNvPr id="176" name="Стрелка вправо с вырезом 175"/>
        <xdr:cNvSpPr/>
      </xdr:nvSpPr>
      <xdr:spPr>
        <a:xfrm>
          <a:off x="7721600" y="3898900"/>
          <a:ext cx="276225" cy="31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1276350</xdr:colOff>
      <xdr:row>30</xdr:row>
      <xdr:rowOff>88900</xdr:rowOff>
    </xdr:from>
    <xdr:to>
      <xdr:col>10</xdr:col>
      <xdr:colOff>1628775</xdr:colOff>
      <xdr:row>30</xdr:row>
      <xdr:rowOff>203200</xdr:rowOff>
    </xdr:to>
    <xdr:sp macro="" textlink="">
      <xdr:nvSpPr>
        <xdr:cNvPr id="179" name="Стрелка вправо с вырезом 178"/>
        <xdr:cNvSpPr/>
      </xdr:nvSpPr>
      <xdr:spPr>
        <a:xfrm>
          <a:off x="12236450" y="3759200"/>
          <a:ext cx="352425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590550</xdr:colOff>
      <xdr:row>42</xdr:row>
      <xdr:rowOff>285750</xdr:rowOff>
    </xdr:from>
    <xdr:to>
      <xdr:col>2</xdr:col>
      <xdr:colOff>866775</xdr:colOff>
      <xdr:row>42</xdr:row>
      <xdr:rowOff>371475</xdr:rowOff>
    </xdr:to>
    <xdr:sp macro="" textlink="">
      <xdr:nvSpPr>
        <xdr:cNvPr id="177" name="Стрелка вправо с вырезом 176"/>
        <xdr:cNvSpPr/>
      </xdr:nvSpPr>
      <xdr:spPr>
        <a:xfrm>
          <a:off x="2390775" y="4781550"/>
          <a:ext cx="276225" cy="285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609600</xdr:colOff>
      <xdr:row>42</xdr:row>
      <xdr:rowOff>266700</xdr:rowOff>
    </xdr:from>
    <xdr:to>
      <xdr:col>6</xdr:col>
      <xdr:colOff>885825</xdr:colOff>
      <xdr:row>42</xdr:row>
      <xdr:rowOff>361950</xdr:rowOff>
    </xdr:to>
    <xdr:sp macro="" textlink="">
      <xdr:nvSpPr>
        <xdr:cNvPr id="178" name="Стрелка вправо с вырезом 177"/>
        <xdr:cNvSpPr/>
      </xdr:nvSpPr>
      <xdr:spPr>
        <a:xfrm>
          <a:off x="5895975" y="4762500"/>
          <a:ext cx="276225" cy="476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1047750</xdr:colOff>
      <xdr:row>42</xdr:row>
      <xdr:rowOff>304800</xdr:rowOff>
    </xdr:from>
    <xdr:to>
      <xdr:col>10</xdr:col>
      <xdr:colOff>1400175</xdr:colOff>
      <xdr:row>42</xdr:row>
      <xdr:rowOff>457199</xdr:rowOff>
    </xdr:to>
    <xdr:sp macro="" textlink="">
      <xdr:nvSpPr>
        <xdr:cNvPr id="180" name="Стрелка вправо с вырезом 179"/>
        <xdr:cNvSpPr/>
      </xdr:nvSpPr>
      <xdr:spPr>
        <a:xfrm>
          <a:off x="9829800" y="4800600"/>
          <a:ext cx="352425" cy="9524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72</xdr:row>
      <xdr:rowOff>180975</xdr:rowOff>
    </xdr:from>
    <xdr:to>
      <xdr:col>2</xdr:col>
      <xdr:colOff>828675</xdr:colOff>
      <xdr:row>72</xdr:row>
      <xdr:rowOff>266700</xdr:rowOff>
    </xdr:to>
    <xdr:sp macro="" textlink="">
      <xdr:nvSpPr>
        <xdr:cNvPr id="245" name="Стрелка вправо с вырезом 244"/>
        <xdr:cNvSpPr/>
      </xdr:nvSpPr>
      <xdr:spPr>
        <a:xfrm>
          <a:off x="2352675" y="2202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72</xdr:row>
      <xdr:rowOff>180975</xdr:rowOff>
    </xdr:from>
    <xdr:to>
      <xdr:col>6</xdr:col>
      <xdr:colOff>800100</xdr:colOff>
      <xdr:row>72</xdr:row>
      <xdr:rowOff>266700</xdr:rowOff>
    </xdr:to>
    <xdr:sp macro="" textlink="">
      <xdr:nvSpPr>
        <xdr:cNvPr id="246" name="Стрелка вправо с вырезом 245"/>
        <xdr:cNvSpPr/>
      </xdr:nvSpPr>
      <xdr:spPr>
        <a:xfrm>
          <a:off x="5810250" y="2202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590550</xdr:colOff>
      <xdr:row>60</xdr:row>
      <xdr:rowOff>285750</xdr:rowOff>
    </xdr:from>
    <xdr:to>
      <xdr:col>2</xdr:col>
      <xdr:colOff>866775</xdr:colOff>
      <xdr:row>60</xdr:row>
      <xdr:rowOff>371475</xdr:rowOff>
    </xdr:to>
    <xdr:sp macro="" textlink="">
      <xdr:nvSpPr>
        <xdr:cNvPr id="258" name="Стрелка вправо с вырезом 257"/>
        <xdr:cNvSpPr/>
      </xdr:nvSpPr>
      <xdr:spPr>
        <a:xfrm>
          <a:off x="2390775" y="10858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609600</xdr:colOff>
      <xdr:row>60</xdr:row>
      <xdr:rowOff>266700</xdr:rowOff>
    </xdr:from>
    <xdr:to>
      <xdr:col>6</xdr:col>
      <xdr:colOff>885825</xdr:colOff>
      <xdr:row>60</xdr:row>
      <xdr:rowOff>361950</xdr:rowOff>
    </xdr:to>
    <xdr:sp macro="" textlink="">
      <xdr:nvSpPr>
        <xdr:cNvPr id="259" name="Стрелка вправо с вырезом 258"/>
        <xdr:cNvSpPr/>
      </xdr:nvSpPr>
      <xdr:spPr>
        <a:xfrm>
          <a:off x="5895975" y="10839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108</xdr:row>
      <xdr:rowOff>180975</xdr:rowOff>
    </xdr:from>
    <xdr:to>
      <xdr:col>2</xdr:col>
      <xdr:colOff>828675</xdr:colOff>
      <xdr:row>108</xdr:row>
      <xdr:rowOff>266700</xdr:rowOff>
    </xdr:to>
    <xdr:sp macro="" textlink="">
      <xdr:nvSpPr>
        <xdr:cNvPr id="309" name="Стрелка вправо с вырезом 308"/>
        <xdr:cNvSpPr/>
      </xdr:nvSpPr>
      <xdr:spPr>
        <a:xfrm>
          <a:off x="2352675" y="331660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108</xdr:row>
      <xdr:rowOff>180975</xdr:rowOff>
    </xdr:from>
    <xdr:to>
      <xdr:col>6</xdr:col>
      <xdr:colOff>800100</xdr:colOff>
      <xdr:row>108</xdr:row>
      <xdr:rowOff>266700</xdr:rowOff>
    </xdr:to>
    <xdr:sp macro="" textlink="">
      <xdr:nvSpPr>
        <xdr:cNvPr id="310" name="Стрелка вправо с вырезом 309"/>
        <xdr:cNvSpPr/>
      </xdr:nvSpPr>
      <xdr:spPr>
        <a:xfrm>
          <a:off x="5810250" y="331660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1200150</xdr:colOff>
      <xdr:row>36</xdr:row>
      <xdr:rowOff>234950</xdr:rowOff>
    </xdr:from>
    <xdr:to>
      <xdr:col>2</xdr:col>
      <xdr:colOff>1476375</xdr:colOff>
      <xdr:row>36</xdr:row>
      <xdr:rowOff>257175</xdr:rowOff>
    </xdr:to>
    <xdr:sp macro="" textlink="">
      <xdr:nvSpPr>
        <xdr:cNvPr id="313" name="Стрелка вправо с вырезом 312"/>
        <xdr:cNvSpPr/>
      </xdr:nvSpPr>
      <xdr:spPr>
        <a:xfrm>
          <a:off x="3257550" y="62547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990600</xdr:colOff>
      <xdr:row>36</xdr:row>
      <xdr:rowOff>228600</xdr:rowOff>
    </xdr:from>
    <xdr:to>
      <xdr:col>6</xdr:col>
      <xdr:colOff>1266825</xdr:colOff>
      <xdr:row>36</xdr:row>
      <xdr:rowOff>260350</xdr:rowOff>
    </xdr:to>
    <xdr:sp macro="" textlink="">
      <xdr:nvSpPr>
        <xdr:cNvPr id="314" name="Стрелка вправо с вырезом 313"/>
        <xdr:cNvSpPr/>
      </xdr:nvSpPr>
      <xdr:spPr>
        <a:xfrm>
          <a:off x="7683500" y="6248400"/>
          <a:ext cx="276225" cy="31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590550</xdr:colOff>
      <xdr:row>48</xdr:row>
      <xdr:rowOff>285750</xdr:rowOff>
    </xdr:from>
    <xdr:to>
      <xdr:col>2</xdr:col>
      <xdr:colOff>866775</xdr:colOff>
      <xdr:row>48</xdr:row>
      <xdr:rowOff>371475</xdr:rowOff>
    </xdr:to>
    <xdr:sp macro="" textlink="">
      <xdr:nvSpPr>
        <xdr:cNvPr id="317" name="Стрелка вправо с вырезом 316"/>
        <xdr:cNvSpPr/>
      </xdr:nvSpPr>
      <xdr:spPr>
        <a:xfrm>
          <a:off x="2390775" y="110680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609600</xdr:colOff>
      <xdr:row>48</xdr:row>
      <xdr:rowOff>266700</xdr:rowOff>
    </xdr:from>
    <xdr:to>
      <xdr:col>6</xdr:col>
      <xdr:colOff>885825</xdr:colOff>
      <xdr:row>48</xdr:row>
      <xdr:rowOff>361950</xdr:rowOff>
    </xdr:to>
    <xdr:sp macro="" textlink="">
      <xdr:nvSpPr>
        <xdr:cNvPr id="318" name="Стрелка вправо с вырезом 317"/>
        <xdr:cNvSpPr/>
      </xdr:nvSpPr>
      <xdr:spPr>
        <a:xfrm>
          <a:off x="6457950" y="110490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96</xdr:row>
      <xdr:rowOff>228600</xdr:rowOff>
    </xdr:from>
    <xdr:to>
      <xdr:col>2</xdr:col>
      <xdr:colOff>1371600</xdr:colOff>
      <xdr:row>96</xdr:row>
      <xdr:rowOff>314325</xdr:rowOff>
    </xdr:to>
    <xdr:sp macro="" textlink="">
      <xdr:nvSpPr>
        <xdr:cNvPr id="321" name="Стрелка вправо с вырезом 320"/>
        <xdr:cNvSpPr/>
      </xdr:nvSpPr>
      <xdr:spPr>
        <a:xfrm>
          <a:off x="2895600" y="394144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819150</xdr:colOff>
      <xdr:row>96</xdr:row>
      <xdr:rowOff>228600</xdr:rowOff>
    </xdr:from>
    <xdr:to>
      <xdr:col>6</xdr:col>
      <xdr:colOff>1095375</xdr:colOff>
      <xdr:row>96</xdr:row>
      <xdr:rowOff>314325</xdr:rowOff>
    </xdr:to>
    <xdr:sp macro="" textlink="">
      <xdr:nvSpPr>
        <xdr:cNvPr id="322" name="Стрелка вправо с вырезом 321"/>
        <xdr:cNvSpPr/>
      </xdr:nvSpPr>
      <xdr:spPr>
        <a:xfrm>
          <a:off x="6667500" y="394144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895350</xdr:colOff>
      <xdr:row>84</xdr:row>
      <xdr:rowOff>238125</xdr:rowOff>
    </xdr:from>
    <xdr:to>
      <xdr:col>2</xdr:col>
      <xdr:colOff>1171575</xdr:colOff>
      <xdr:row>84</xdr:row>
      <xdr:rowOff>323850</xdr:rowOff>
    </xdr:to>
    <xdr:sp macro="" textlink="">
      <xdr:nvSpPr>
        <xdr:cNvPr id="325" name="Стрелка вправо с вырезом 324"/>
        <xdr:cNvSpPr/>
      </xdr:nvSpPr>
      <xdr:spPr>
        <a:xfrm>
          <a:off x="2695575" y="33728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84</xdr:row>
      <xdr:rowOff>180975</xdr:rowOff>
    </xdr:from>
    <xdr:to>
      <xdr:col>6</xdr:col>
      <xdr:colOff>800100</xdr:colOff>
      <xdr:row>84</xdr:row>
      <xdr:rowOff>266700</xdr:rowOff>
    </xdr:to>
    <xdr:sp macro="" textlink="">
      <xdr:nvSpPr>
        <xdr:cNvPr id="326" name="Стрелка вправо с вырезом 325"/>
        <xdr:cNvSpPr/>
      </xdr:nvSpPr>
      <xdr:spPr>
        <a:xfrm>
          <a:off x="6372225" y="33670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162</xdr:row>
      <xdr:rowOff>180975</xdr:rowOff>
    </xdr:from>
    <xdr:to>
      <xdr:col>2</xdr:col>
      <xdr:colOff>838200</xdr:colOff>
      <xdr:row>162</xdr:row>
      <xdr:rowOff>266700</xdr:rowOff>
    </xdr:to>
    <xdr:sp macro="" textlink="">
      <xdr:nvSpPr>
        <xdr:cNvPr id="336" name="Стрелка вправо с вырезом 335"/>
        <xdr:cNvSpPr/>
      </xdr:nvSpPr>
      <xdr:spPr>
        <a:xfrm>
          <a:off x="2362200" y="58359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162</xdr:row>
      <xdr:rowOff>171450</xdr:rowOff>
    </xdr:from>
    <xdr:to>
      <xdr:col>6</xdr:col>
      <xdr:colOff>800100</xdr:colOff>
      <xdr:row>162</xdr:row>
      <xdr:rowOff>266700</xdr:rowOff>
    </xdr:to>
    <xdr:sp macro="" textlink="">
      <xdr:nvSpPr>
        <xdr:cNvPr id="337" name="Стрелка вправо с вырезом 336"/>
        <xdr:cNvSpPr/>
      </xdr:nvSpPr>
      <xdr:spPr>
        <a:xfrm>
          <a:off x="6372225" y="58350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1123950</xdr:colOff>
      <xdr:row>168</xdr:row>
      <xdr:rowOff>200025</xdr:rowOff>
    </xdr:from>
    <xdr:to>
      <xdr:col>2</xdr:col>
      <xdr:colOff>1400175</xdr:colOff>
      <xdr:row>169</xdr:row>
      <xdr:rowOff>19050</xdr:rowOff>
    </xdr:to>
    <xdr:sp macro="" textlink="">
      <xdr:nvSpPr>
        <xdr:cNvPr id="342" name="Стрелка вправо с вырезом 341"/>
        <xdr:cNvSpPr/>
      </xdr:nvSpPr>
      <xdr:spPr>
        <a:xfrm>
          <a:off x="2924175" y="67427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847725</xdr:colOff>
      <xdr:row>168</xdr:row>
      <xdr:rowOff>161925</xdr:rowOff>
    </xdr:from>
    <xdr:to>
      <xdr:col>6</xdr:col>
      <xdr:colOff>1123950</xdr:colOff>
      <xdr:row>168</xdr:row>
      <xdr:rowOff>257175</xdr:rowOff>
    </xdr:to>
    <xdr:sp macro="" textlink="">
      <xdr:nvSpPr>
        <xdr:cNvPr id="343" name="Стрелка вправо с вырезом 342"/>
        <xdr:cNvSpPr/>
      </xdr:nvSpPr>
      <xdr:spPr>
        <a:xfrm>
          <a:off x="6696075" y="673893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162</xdr:row>
      <xdr:rowOff>209550</xdr:rowOff>
    </xdr:from>
    <xdr:to>
      <xdr:col>10</xdr:col>
      <xdr:colOff>952501</xdr:colOff>
      <xdr:row>162</xdr:row>
      <xdr:rowOff>304800</xdr:rowOff>
    </xdr:to>
    <xdr:sp macro="" textlink="">
      <xdr:nvSpPr>
        <xdr:cNvPr id="344" name="Стрелка вправо с вырезом 343"/>
        <xdr:cNvSpPr/>
      </xdr:nvSpPr>
      <xdr:spPr>
        <a:xfrm>
          <a:off x="10210801" y="6111240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168</xdr:row>
      <xdr:rowOff>209550</xdr:rowOff>
    </xdr:from>
    <xdr:to>
      <xdr:col>10</xdr:col>
      <xdr:colOff>952501</xdr:colOff>
      <xdr:row>168</xdr:row>
      <xdr:rowOff>304800</xdr:rowOff>
    </xdr:to>
    <xdr:sp macro="" textlink="">
      <xdr:nvSpPr>
        <xdr:cNvPr id="346" name="Стрелка вправо с вырезом 345"/>
        <xdr:cNvSpPr/>
      </xdr:nvSpPr>
      <xdr:spPr>
        <a:xfrm>
          <a:off x="10210801" y="641032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126</xdr:row>
      <xdr:rowOff>180975</xdr:rowOff>
    </xdr:from>
    <xdr:to>
      <xdr:col>2</xdr:col>
      <xdr:colOff>828675</xdr:colOff>
      <xdr:row>126</xdr:row>
      <xdr:rowOff>266700</xdr:rowOff>
    </xdr:to>
    <xdr:sp macro="" textlink="">
      <xdr:nvSpPr>
        <xdr:cNvPr id="367" name="Стрелка вправо с вырезом 366"/>
        <xdr:cNvSpPr/>
      </xdr:nvSpPr>
      <xdr:spPr>
        <a:xfrm>
          <a:off x="2352675" y="47282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126</xdr:row>
      <xdr:rowOff>180975</xdr:rowOff>
    </xdr:from>
    <xdr:to>
      <xdr:col>6</xdr:col>
      <xdr:colOff>800100</xdr:colOff>
      <xdr:row>126</xdr:row>
      <xdr:rowOff>266700</xdr:rowOff>
    </xdr:to>
    <xdr:sp macro="" textlink="">
      <xdr:nvSpPr>
        <xdr:cNvPr id="368" name="Стрелка вправо с вырезом 367"/>
        <xdr:cNvSpPr/>
      </xdr:nvSpPr>
      <xdr:spPr>
        <a:xfrm>
          <a:off x="6372225" y="47282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1123950</xdr:colOff>
      <xdr:row>126</xdr:row>
      <xdr:rowOff>161925</xdr:rowOff>
    </xdr:from>
    <xdr:to>
      <xdr:col>10</xdr:col>
      <xdr:colOff>1400175</xdr:colOff>
      <xdr:row>126</xdr:row>
      <xdr:rowOff>247650</xdr:rowOff>
    </xdr:to>
    <xdr:sp macro="" textlink="">
      <xdr:nvSpPr>
        <xdr:cNvPr id="369" name="Стрелка вправо с вырезом 368"/>
        <xdr:cNvSpPr/>
      </xdr:nvSpPr>
      <xdr:spPr>
        <a:xfrm>
          <a:off x="10706100" y="44777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355600</xdr:colOff>
      <xdr:row>132</xdr:row>
      <xdr:rowOff>190500</xdr:rowOff>
    </xdr:to>
    <xdr:pic>
      <xdr:nvPicPr>
        <xdr:cNvPr id="2052" name="Picture 4" descr="0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41287700"/>
          <a:ext cx="3556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132</xdr:row>
      <xdr:rowOff>0</xdr:rowOff>
    </xdr:from>
    <xdr:to>
      <xdr:col>5</xdr:col>
      <xdr:colOff>368300</xdr:colOff>
      <xdr:row>132</xdr:row>
      <xdr:rowOff>190500</xdr:rowOff>
    </xdr:to>
    <xdr:pic>
      <xdr:nvPicPr>
        <xdr:cNvPr id="2053" name="Picture 5" descr="0clip_image002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6600" y="41287700"/>
          <a:ext cx="368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9</xdr:col>
      <xdr:colOff>355600</xdr:colOff>
      <xdr:row>132</xdr:row>
      <xdr:rowOff>177800</xdr:rowOff>
    </xdr:to>
    <xdr:pic>
      <xdr:nvPicPr>
        <xdr:cNvPr id="2054" name="Picture 6" descr="0clip_image003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41287700"/>
          <a:ext cx="355600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431800</xdr:colOff>
      <xdr:row>170</xdr:row>
      <xdr:rowOff>50800</xdr:rowOff>
    </xdr:to>
    <xdr:pic>
      <xdr:nvPicPr>
        <xdr:cNvPr id="2072" name="Picture 24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57404000"/>
          <a:ext cx="4318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431800</xdr:colOff>
      <xdr:row>170</xdr:row>
      <xdr:rowOff>50800</xdr:rowOff>
    </xdr:to>
    <xdr:pic>
      <xdr:nvPicPr>
        <xdr:cNvPr id="2075" name="Picture 27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57404000"/>
          <a:ext cx="4318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457200</xdr:colOff>
      <xdr:row>170</xdr:row>
      <xdr:rowOff>76200</xdr:rowOff>
    </xdr:to>
    <xdr:pic>
      <xdr:nvPicPr>
        <xdr:cNvPr id="2081" name="Picture 33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04000"/>
          <a:ext cx="457200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1289050</xdr:colOff>
      <xdr:row>6</xdr:row>
      <xdr:rowOff>234950</xdr:rowOff>
    </xdr:from>
    <xdr:to>
      <xdr:col>2</xdr:col>
      <xdr:colOff>1565275</xdr:colOff>
      <xdr:row>6</xdr:row>
      <xdr:rowOff>257175</xdr:rowOff>
    </xdr:to>
    <xdr:sp macro="" textlink="">
      <xdr:nvSpPr>
        <xdr:cNvPr id="115" name="Стрелка вправо с вырезом 114"/>
        <xdr:cNvSpPr/>
      </xdr:nvSpPr>
      <xdr:spPr>
        <a:xfrm>
          <a:off x="3346450" y="63055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1028700</xdr:colOff>
      <xdr:row>6</xdr:row>
      <xdr:rowOff>228600</xdr:rowOff>
    </xdr:from>
    <xdr:to>
      <xdr:col>6</xdr:col>
      <xdr:colOff>1304925</xdr:colOff>
      <xdr:row>6</xdr:row>
      <xdr:rowOff>260350</xdr:rowOff>
    </xdr:to>
    <xdr:sp macro="" textlink="">
      <xdr:nvSpPr>
        <xdr:cNvPr id="116" name="Стрелка вправо с вырезом 115"/>
        <xdr:cNvSpPr/>
      </xdr:nvSpPr>
      <xdr:spPr>
        <a:xfrm>
          <a:off x="7721600" y="6299200"/>
          <a:ext cx="276225" cy="31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1276350</xdr:colOff>
      <xdr:row>6</xdr:row>
      <xdr:rowOff>88900</xdr:rowOff>
    </xdr:from>
    <xdr:to>
      <xdr:col>10</xdr:col>
      <xdr:colOff>1628775</xdr:colOff>
      <xdr:row>6</xdr:row>
      <xdr:rowOff>203200</xdr:rowOff>
    </xdr:to>
    <xdr:sp macro="" textlink="">
      <xdr:nvSpPr>
        <xdr:cNvPr id="117" name="Стрелка вправо с вырезом 116"/>
        <xdr:cNvSpPr/>
      </xdr:nvSpPr>
      <xdr:spPr>
        <a:xfrm>
          <a:off x="12236450" y="6159500"/>
          <a:ext cx="352425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120</xdr:row>
      <xdr:rowOff>180975</xdr:rowOff>
    </xdr:from>
    <xdr:to>
      <xdr:col>2</xdr:col>
      <xdr:colOff>828675</xdr:colOff>
      <xdr:row>120</xdr:row>
      <xdr:rowOff>266700</xdr:rowOff>
    </xdr:to>
    <xdr:sp macro="" textlink="">
      <xdr:nvSpPr>
        <xdr:cNvPr id="121" name="Стрелка вправо с вырезом 120"/>
        <xdr:cNvSpPr/>
      </xdr:nvSpPr>
      <xdr:spPr>
        <a:xfrm>
          <a:off x="2609850" y="29784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120</xdr:row>
      <xdr:rowOff>180975</xdr:rowOff>
    </xdr:from>
    <xdr:to>
      <xdr:col>6</xdr:col>
      <xdr:colOff>800100</xdr:colOff>
      <xdr:row>120</xdr:row>
      <xdr:rowOff>266700</xdr:rowOff>
    </xdr:to>
    <xdr:sp macro="" textlink="">
      <xdr:nvSpPr>
        <xdr:cNvPr id="122" name="Стрелка вправо с вырезом 121"/>
        <xdr:cNvSpPr/>
      </xdr:nvSpPr>
      <xdr:spPr>
        <a:xfrm>
          <a:off x="7216775" y="29784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114</xdr:row>
      <xdr:rowOff>180975</xdr:rowOff>
    </xdr:from>
    <xdr:to>
      <xdr:col>2</xdr:col>
      <xdr:colOff>828675</xdr:colOff>
      <xdr:row>114</xdr:row>
      <xdr:rowOff>266700</xdr:rowOff>
    </xdr:to>
    <xdr:sp macro="" textlink="">
      <xdr:nvSpPr>
        <xdr:cNvPr id="123" name="Стрелка вправо с вырезом 122"/>
        <xdr:cNvSpPr/>
      </xdr:nvSpPr>
      <xdr:spPr>
        <a:xfrm>
          <a:off x="2609850" y="3279457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114</xdr:row>
      <xdr:rowOff>180975</xdr:rowOff>
    </xdr:from>
    <xdr:to>
      <xdr:col>6</xdr:col>
      <xdr:colOff>800100</xdr:colOff>
      <xdr:row>114</xdr:row>
      <xdr:rowOff>266700</xdr:rowOff>
    </xdr:to>
    <xdr:sp macro="" textlink="">
      <xdr:nvSpPr>
        <xdr:cNvPr id="124" name="Стрелка вправо с вырезом 123"/>
        <xdr:cNvSpPr/>
      </xdr:nvSpPr>
      <xdr:spPr>
        <a:xfrm>
          <a:off x="7216775" y="3279457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1123950</xdr:colOff>
      <xdr:row>120</xdr:row>
      <xdr:rowOff>161925</xdr:rowOff>
    </xdr:from>
    <xdr:to>
      <xdr:col>10</xdr:col>
      <xdr:colOff>1400175</xdr:colOff>
      <xdr:row>120</xdr:row>
      <xdr:rowOff>247650</xdr:rowOff>
    </xdr:to>
    <xdr:sp macro="" textlink="">
      <xdr:nvSpPr>
        <xdr:cNvPr id="125" name="Стрелка вправо с вырезом 124"/>
        <xdr:cNvSpPr/>
      </xdr:nvSpPr>
      <xdr:spPr>
        <a:xfrm>
          <a:off x="12084050" y="3402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1123950</xdr:colOff>
      <xdr:row>114</xdr:row>
      <xdr:rowOff>161925</xdr:rowOff>
    </xdr:from>
    <xdr:to>
      <xdr:col>10</xdr:col>
      <xdr:colOff>1400175</xdr:colOff>
      <xdr:row>114</xdr:row>
      <xdr:rowOff>247650</xdr:rowOff>
    </xdr:to>
    <xdr:sp macro="" textlink="">
      <xdr:nvSpPr>
        <xdr:cNvPr id="126" name="Стрелка вправо с вырезом 125"/>
        <xdr:cNvSpPr/>
      </xdr:nvSpPr>
      <xdr:spPr>
        <a:xfrm>
          <a:off x="12084050" y="280003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1289050</xdr:colOff>
      <xdr:row>12</xdr:row>
      <xdr:rowOff>234950</xdr:rowOff>
    </xdr:from>
    <xdr:to>
      <xdr:col>2</xdr:col>
      <xdr:colOff>1565275</xdr:colOff>
      <xdr:row>12</xdr:row>
      <xdr:rowOff>257175</xdr:rowOff>
    </xdr:to>
    <xdr:sp macro="" textlink="">
      <xdr:nvSpPr>
        <xdr:cNvPr id="120" name="Стрелка вправо с вырезом 119"/>
        <xdr:cNvSpPr/>
      </xdr:nvSpPr>
      <xdr:spPr>
        <a:xfrm>
          <a:off x="3346450" y="36385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1028700</xdr:colOff>
      <xdr:row>12</xdr:row>
      <xdr:rowOff>228600</xdr:rowOff>
    </xdr:from>
    <xdr:to>
      <xdr:col>6</xdr:col>
      <xdr:colOff>1304925</xdr:colOff>
      <xdr:row>12</xdr:row>
      <xdr:rowOff>260350</xdr:rowOff>
    </xdr:to>
    <xdr:sp macro="" textlink="">
      <xdr:nvSpPr>
        <xdr:cNvPr id="127" name="Стрелка вправо с вырезом 126"/>
        <xdr:cNvSpPr/>
      </xdr:nvSpPr>
      <xdr:spPr>
        <a:xfrm>
          <a:off x="7721600" y="3632200"/>
          <a:ext cx="276225" cy="31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1276350</xdr:colOff>
      <xdr:row>12</xdr:row>
      <xdr:rowOff>88900</xdr:rowOff>
    </xdr:from>
    <xdr:to>
      <xdr:col>10</xdr:col>
      <xdr:colOff>1628775</xdr:colOff>
      <xdr:row>12</xdr:row>
      <xdr:rowOff>203200</xdr:rowOff>
    </xdr:to>
    <xdr:sp macro="" textlink="">
      <xdr:nvSpPr>
        <xdr:cNvPr id="136" name="Стрелка вправо с вырезом 135"/>
        <xdr:cNvSpPr/>
      </xdr:nvSpPr>
      <xdr:spPr>
        <a:xfrm>
          <a:off x="12236450" y="3492500"/>
          <a:ext cx="352425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1289050</xdr:colOff>
      <xdr:row>18</xdr:row>
      <xdr:rowOff>234950</xdr:rowOff>
    </xdr:from>
    <xdr:to>
      <xdr:col>2</xdr:col>
      <xdr:colOff>1565275</xdr:colOff>
      <xdr:row>18</xdr:row>
      <xdr:rowOff>257175</xdr:rowOff>
    </xdr:to>
    <xdr:sp macro="" textlink="">
      <xdr:nvSpPr>
        <xdr:cNvPr id="96" name="Стрелка вправо с вырезом 95"/>
        <xdr:cNvSpPr/>
      </xdr:nvSpPr>
      <xdr:spPr>
        <a:xfrm>
          <a:off x="3346450" y="52768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1028700</xdr:colOff>
      <xdr:row>18</xdr:row>
      <xdr:rowOff>228600</xdr:rowOff>
    </xdr:from>
    <xdr:to>
      <xdr:col>6</xdr:col>
      <xdr:colOff>1304925</xdr:colOff>
      <xdr:row>18</xdr:row>
      <xdr:rowOff>260350</xdr:rowOff>
    </xdr:to>
    <xdr:sp macro="" textlink="">
      <xdr:nvSpPr>
        <xdr:cNvPr id="97" name="Стрелка вправо с вырезом 96"/>
        <xdr:cNvSpPr/>
      </xdr:nvSpPr>
      <xdr:spPr>
        <a:xfrm>
          <a:off x="7721600" y="5270500"/>
          <a:ext cx="276225" cy="31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1276350</xdr:colOff>
      <xdr:row>18</xdr:row>
      <xdr:rowOff>88900</xdr:rowOff>
    </xdr:from>
    <xdr:to>
      <xdr:col>10</xdr:col>
      <xdr:colOff>1628775</xdr:colOff>
      <xdr:row>18</xdr:row>
      <xdr:rowOff>203200</xdr:rowOff>
    </xdr:to>
    <xdr:sp macro="" textlink="">
      <xdr:nvSpPr>
        <xdr:cNvPr id="98" name="Стрелка вправо с вырезом 97"/>
        <xdr:cNvSpPr/>
      </xdr:nvSpPr>
      <xdr:spPr>
        <a:xfrm>
          <a:off x="12236450" y="5130800"/>
          <a:ext cx="352425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25400</xdr:colOff>
      <xdr:row>16</xdr:row>
      <xdr:rowOff>101600</xdr:rowOff>
    </xdr:from>
    <xdr:to>
      <xdr:col>0</xdr:col>
      <xdr:colOff>965200</xdr:colOff>
      <xdr:row>18</xdr:row>
      <xdr:rowOff>203200</xdr:rowOff>
    </xdr:to>
    <xdr:sp macro="" textlink="">
      <xdr:nvSpPr>
        <xdr:cNvPr id="100" name="Пятно 1 99"/>
        <xdr:cNvSpPr/>
      </xdr:nvSpPr>
      <xdr:spPr>
        <a:xfrm>
          <a:off x="25400" y="63373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228600</xdr:colOff>
      <xdr:row>16</xdr:row>
      <xdr:rowOff>114300</xdr:rowOff>
    </xdr:from>
    <xdr:to>
      <xdr:col>4</xdr:col>
      <xdr:colOff>1168400</xdr:colOff>
      <xdr:row>18</xdr:row>
      <xdr:rowOff>215900</xdr:rowOff>
    </xdr:to>
    <xdr:sp macro="" textlink="">
      <xdr:nvSpPr>
        <xdr:cNvPr id="103" name="Пятно 1 102"/>
        <xdr:cNvSpPr/>
      </xdr:nvSpPr>
      <xdr:spPr>
        <a:xfrm>
          <a:off x="4787900" y="63500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1289050</xdr:colOff>
      <xdr:row>24</xdr:row>
      <xdr:rowOff>234950</xdr:rowOff>
    </xdr:from>
    <xdr:to>
      <xdr:col>2</xdr:col>
      <xdr:colOff>1565275</xdr:colOff>
      <xdr:row>24</xdr:row>
      <xdr:rowOff>257175</xdr:rowOff>
    </xdr:to>
    <xdr:sp macro="" textlink="">
      <xdr:nvSpPr>
        <xdr:cNvPr id="104" name="Стрелка вправо с вырезом 103"/>
        <xdr:cNvSpPr/>
      </xdr:nvSpPr>
      <xdr:spPr>
        <a:xfrm>
          <a:off x="3346450" y="71564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1028700</xdr:colOff>
      <xdr:row>24</xdr:row>
      <xdr:rowOff>228600</xdr:rowOff>
    </xdr:from>
    <xdr:to>
      <xdr:col>6</xdr:col>
      <xdr:colOff>1304925</xdr:colOff>
      <xdr:row>24</xdr:row>
      <xdr:rowOff>260350</xdr:rowOff>
    </xdr:to>
    <xdr:sp macro="" textlink="">
      <xdr:nvSpPr>
        <xdr:cNvPr id="106" name="Стрелка вправо с вырезом 105"/>
        <xdr:cNvSpPr/>
      </xdr:nvSpPr>
      <xdr:spPr>
        <a:xfrm>
          <a:off x="7721600" y="7150100"/>
          <a:ext cx="276225" cy="31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1276350</xdr:colOff>
      <xdr:row>24</xdr:row>
      <xdr:rowOff>88900</xdr:rowOff>
    </xdr:from>
    <xdr:to>
      <xdr:col>10</xdr:col>
      <xdr:colOff>1628775</xdr:colOff>
      <xdr:row>24</xdr:row>
      <xdr:rowOff>203200</xdr:rowOff>
    </xdr:to>
    <xdr:sp macro="" textlink="">
      <xdr:nvSpPr>
        <xdr:cNvPr id="107" name="Стрелка вправо с вырезом 106"/>
        <xdr:cNvSpPr/>
      </xdr:nvSpPr>
      <xdr:spPr>
        <a:xfrm>
          <a:off x="12236450" y="7010400"/>
          <a:ext cx="352425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25400</xdr:colOff>
      <xdr:row>22</xdr:row>
      <xdr:rowOff>101600</xdr:rowOff>
    </xdr:from>
    <xdr:to>
      <xdr:col>0</xdr:col>
      <xdr:colOff>965200</xdr:colOff>
      <xdr:row>24</xdr:row>
      <xdr:rowOff>203200</xdr:rowOff>
    </xdr:to>
    <xdr:sp macro="" textlink="">
      <xdr:nvSpPr>
        <xdr:cNvPr id="108" name="Пятно 1 107"/>
        <xdr:cNvSpPr/>
      </xdr:nvSpPr>
      <xdr:spPr>
        <a:xfrm>
          <a:off x="25400" y="63373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228600</xdr:colOff>
      <xdr:row>22</xdr:row>
      <xdr:rowOff>114300</xdr:rowOff>
    </xdr:from>
    <xdr:to>
      <xdr:col>4</xdr:col>
      <xdr:colOff>1168400</xdr:colOff>
      <xdr:row>24</xdr:row>
      <xdr:rowOff>215900</xdr:rowOff>
    </xdr:to>
    <xdr:sp macro="" textlink="">
      <xdr:nvSpPr>
        <xdr:cNvPr id="118" name="Пятно 1 117"/>
        <xdr:cNvSpPr/>
      </xdr:nvSpPr>
      <xdr:spPr>
        <a:xfrm>
          <a:off x="4787900" y="63500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378</xdr:row>
      <xdr:rowOff>180975</xdr:rowOff>
    </xdr:from>
    <xdr:to>
      <xdr:col>2</xdr:col>
      <xdr:colOff>828675</xdr:colOff>
      <xdr:row>378</xdr:row>
      <xdr:rowOff>266700</xdr:rowOff>
    </xdr:to>
    <xdr:sp macro="" textlink="">
      <xdr:nvSpPr>
        <xdr:cNvPr id="10" name="Стрелка вправо с вырезом 9"/>
        <xdr:cNvSpPr/>
      </xdr:nvSpPr>
      <xdr:spPr>
        <a:xfrm>
          <a:off x="2609850" y="106467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378</xdr:row>
      <xdr:rowOff>180975</xdr:rowOff>
    </xdr:from>
    <xdr:to>
      <xdr:col>6</xdr:col>
      <xdr:colOff>800100</xdr:colOff>
      <xdr:row>378</xdr:row>
      <xdr:rowOff>266700</xdr:rowOff>
    </xdr:to>
    <xdr:sp macro="" textlink="">
      <xdr:nvSpPr>
        <xdr:cNvPr id="11" name="Стрелка вправо с вырезом 10"/>
        <xdr:cNvSpPr/>
      </xdr:nvSpPr>
      <xdr:spPr>
        <a:xfrm>
          <a:off x="7216775" y="106467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396</xdr:row>
      <xdr:rowOff>180975</xdr:rowOff>
    </xdr:from>
    <xdr:to>
      <xdr:col>2</xdr:col>
      <xdr:colOff>838200</xdr:colOff>
      <xdr:row>396</xdr:row>
      <xdr:rowOff>266700</xdr:rowOff>
    </xdr:to>
    <xdr:sp macro="" textlink="">
      <xdr:nvSpPr>
        <xdr:cNvPr id="12" name="Стрелка вправо с вырезом 11"/>
        <xdr:cNvSpPr/>
      </xdr:nvSpPr>
      <xdr:spPr>
        <a:xfrm>
          <a:off x="2619375" y="113401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396</xdr:row>
      <xdr:rowOff>171450</xdr:rowOff>
    </xdr:from>
    <xdr:to>
      <xdr:col>6</xdr:col>
      <xdr:colOff>800100</xdr:colOff>
      <xdr:row>396</xdr:row>
      <xdr:rowOff>266700</xdr:rowOff>
    </xdr:to>
    <xdr:sp macro="" textlink="">
      <xdr:nvSpPr>
        <xdr:cNvPr id="13" name="Стрелка вправо с вырезом 12"/>
        <xdr:cNvSpPr/>
      </xdr:nvSpPr>
      <xdr:spPr>
        <a:xfrm>
          <a:off x="7216775" y="113391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408</xdr:row>
      <xdr:rowOff>180975</xdr:rowOff>
    </xdr:from>
    <xdr:to>
      <xdr:col>2</xdr:col>
      <xdr:colOff>828675</xdr:colOff>
      <xdr:row>408</xdr:row>
      <xdr:rowOff>266700</xdr:rowOff>
    </xdr:to>
    <xdr:sp macro="" textlink="">
      <xdr:nvSpPr>
        <xdr:cNvPr id="14" name="Стрелка вправо с вырезом 13"/>
        <xdr:cNvSpPr/>
      </xdr:nvSpPr>
      <xdr:spPr>
        <a:xfrm>
          <a:off x="2609850" y="118278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408</xdr:row>
      <xdr:rowOff>180975</xdr:rowOff>
    </xdr:from>
    <xdr:to>
      <xdr:col>6</xdr:col>
      <xdr:colOff>800100</xdr:colOff>
      <xdr:row>408</xdr:row>
      <xdr:rowOff>266700</xdr:rowOff>
    </xdr:to>
    <xdr:sp macro="" textlink="">
      <xdr:nvSpPr>
        <xdr:cNvPr id="15" name="Стрелка вправо с вырезом 14"/>
        <xdr:cNvSpPr/>
      </xdr:nvSpPr>
      <xdr:spPr>
        <a:xfrm>
          <a:off x="7216775" y="118278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468</xdr:row>
      <xdr:rowOff>180975</xdr:rowOff>
    </xdr:from>
    <xdr:to>
      <xdr:col>2</xdr:col>
      <xdr:colOff>828675</xdr:colOff>
      <xdr:row>468</xdr:row>
      <xdr:rowOff>266700</xdr:rowOff>
    </xdr:to>
    <xdr:sp macro="" textlink="">
      <xdr:nvSpPr>
        <xdr:cNvPr id="16" name="Стрелка вправо с вырезом 15"/>
        <xdr:cNvSpPr/>
      </xdr:nvSpPr>
      <xdr:spPr>
        <a:xfrm>
          <a:off x="2609850" y="137277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468</xdr:row>
      <xdr:rowOff>180975</xdr:rowOff>
    </xdr:from>
    <xdr:to>
      <xdr:col>6</xdr:col>
      <xdr:colOff>800100</xdr:colOff>
      <xdr:row>468</xdr:row>
      <xdr:rowOff>266700</xdr:rowOff>
    </xdr:to>
    <xdr:sp macro="" textlink="">
      <xdr:nvSpPr>
        <xdr:cNvPr id="17" name="Стрелка вправо с вырезом 16"/>
        <xdr:cNvSpPr/>
      </xdr:nvSpPr>
      <xdr:spPr>
        <a:xfrm>
          <a:off x="7216775" y="137277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19050</xdr:colOff>
      <xdr:row>376</xdr:row>
      <xdr:rowOff>177800</xdr:rowOff>
    </xdr:from>
    <xdr:to>
      <xdr:col>0</xdr:col>
      <xdr:colOff>1076325</xdr:colOff>
      <xdr:row>378</xdr:row>
      <xdr:rowOff>0</xdr:rowOff>
    </xdr:to>
    <xdr:pic>
      <xdr:nvPicPr>
        <xdr:cNvPr id="34" name="图片 4" descr="D:\Polymer  塑料  空白的\手机壳2\Samsung S3\Samsung S3 Matt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6507400"/>
          <a:ext cx="1057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393</xdr:row>
      <xdr:rowOff>165100</xdr:rowOff>
    </xdr:from>
    <xdr:to>
      <xdr:col>0</xdr:col>
      <xdr:colOff>1152525</xdr:colOff>
      <xdr:row>395</xdr:row>
      <xdr:rowOff>358775</xdr:rowOff>
    </xdr:to>
    <xdr:pic>
      <xdr:nvPicPr>
        <xdr:cNvPr id="37" name="图片 71" descr="SFP-IP08A S4 (Gloss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5" t="5136" r="7928" b="4413"/>
        <a:stretch>
          <a:fillRect/>
        </a:stretch>
      </xdr:blipFill>
      <xdr:spPr bwMode="auto">
        <a:xfrm>
          <a:off x="0" y="64846200"/>
          <a:ext cx="1152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405</xdr:row>
      <xdr:rowOff>146050</xdr:rowOff>
    </xdr:from>
    <xdr:to>
      <xdr:col>0</xdr:col>
      <xdr:colOff>1146175</xdr:colOff>
      <xdr:row>407</xdr:row>
      <xdr:rowOff>393700</xdr:rowOff>
    </xdr:to>
    <xdr:pic>
      <xdr:nvPicPr>
        <xdr:cNvPr id="39" name="图片 3" descr="SFP-IP1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78350"/>
          <a:ext cx="1146175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456</xdr:row>
      <xdr:rowOff>180975</xdr:rowOff>
    </xdr:from>
    <xdr:to>
      <xdr:col>2</xdr:col>
      <xdr:colOff>828675</xdr:colOff>
      <xdr:row>456</xdr:row>
      <xdr:rowOff>266700</xdr:rowOff>
    </xdr:to>
    <xdr:sp macro="" textlink="">
      <xdr:nvSpPr>
        <xdr:cNvPr id="63" name="Стрелка вправо с вырезом 62"/>
        <xdr:cNvSpPr/>
      </xdr:nvSpPr>
      <xdr:spPr>
        <a:xfrm>
          <a:off x="2609850" y="132578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456</xdr:row>
      <xdr:rowOff>161925</xdr:rowOff>
    </xdr:from>
    <xdr:to>
      <xdr:col>6</xdr:col>
      <xdr:colOff>876300</xdr:colOff>
      <xdr:row>456</xdr:row>
      <xdr:rowOff>247650</xdr:rowOff>
    </xdr:to>
    <xdr:sp macro="" textlink="">
      <xdr:nvSpPr>
        <xdr:cNvPr id="64" name="Стрелка вправо с вырезом 63"/>
        <xdr:cNvSpPr/>
      </xdr:nvSpPr>
      <xdr:spPr>
        <a:xfrm>
          <a:off x="7292975" y="1325594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104775</xdr:colOff>
      <xdr:row>454</xdr:row>
      <xdr:rowOff>91997</xdr:rowOff>
    </xdr:from>
    <xdr:to>
      <xdr:col>0</xdr:col>
      <xdr:colOff>1079500</xdr:colOff>
      <xdr:row>456</xdr:row>
      <xdr:rowOff>152400</xdr:rowOff>
    </xdr:to>
    <xdr:pic>
      <xdr:nvPicPr>
        <xdr:cNvPr id="66" name="Picture 58" descr="Note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425597"/>
          <a:ext cx="974725" cy="784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1387475</xdr:colOff>
      <xdr:row>558</xdr:row>
      <xdr:rowOff>231775</xdr:rowOff>
    </xdr:from>
    <xdr:to>
      <xdr:col>2</xdr:col>
      <xdr:colOff>1663700</xdr:colOff>
      <xdr:row>558</xdr:row>
      <xdr:rowOff>317500</xdr:rowOff>
    </xdr:to>
    <xdr:sp macro="" textlink="">
      <xdr:nvSpPr>
        <xdr:cNvPr id="82" name="Стрелка вправо с вырезом 81"/>
        <xdr:cNvSpPr/>
      </xdr:nvSpPr>
      <xdr:spPr>
        <a:xfrm>
          <a:off x="3444875" y="106429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1184275</xdr:colOff>
      <xdr:row>558</xdr:row>
      <xdr:rowOff>234950</xdr:rowOff>
    </xdr:from>
    <xdr:to>
      <xdr:col>7</xdr:col>
      <xdr:colOff>50800</xdr:colOff>
      <xdr:row>558</xdr:row>
      <xdr:rowOff>330200</xdr:rowOff>
    </xdr:to>
    <xdr:sp macro="" textlink="">
      <xdr:nvSpPr>
        <xdr:cNvPr id="83" name="Стрелка вправо с вырезом 82"/>
        <xdr:cNvSpPr/>
      </xdr:nvSpPr>
      <xdr:spPr>
        <a:xfrm>
          <a:off x="7877175" y="106432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0</xdr:colOff>
      <xdr:row>557</xdr:row>
      <xdr:rowOff>266700</xdr:rowOff>
    </xdr:from>
    <xdr:to>
      <xdr:col>0</xdr:col>
      <xdr:colOff>822325</xdr:colOff>
      <xdr:row>557</xdr:row>
      <xdr:rowOff>269875</xdr:rowOff>
    </xdr:to>
    <xdr:pic>
      <xdr:nvPicPr>
        <xdr:cNvPr id="84" name="Picture 63" descr="SFP-PS401-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52700"/>
          <a:ext cx="885825" cy="28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556</xdr:row>
      <xdr:rowOff>0</xdr:rowOff>
    </xdr:from>
    <xdr:to>
      <xdr:col>0</xdr:col>
      <xdr:colOff>1028700</xdr:colOff>
      <xdr:row>557</xdr:row>
      <xdr:rowOff>419100</xdr:rowOff>
    </xdr:to>
    <xdr:pic>
      <xdr:nvPicPr>
        <xdr:cNvPr id="85" name="Picture 62" descr="SFP-PS401-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3835200"/>
          <a:ext cx="10001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66674</xdr:colOff>
      <xdr:row>555</xdr:row>
      <xdr:rowOff>180975</xdr:rowOff>
    </xdr:from>
    <xdr:to>
      <xdr:col>4</xdr:col>
      <xdr:colOff>1142999</xdr:colOff>
      <xdr:row>557</xdr:row>
      <xdr:rowOff>431800</xdr:rowOff>
    </xdr:to>
    <xdr:pic>
      <xdr:nvPicPr>
        <xdr:cNvPr id="86" name="Picture 64" descr="SFP-PS401-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974" y="103736775"/>
          <a:ext cx="1076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557</xdr:row>
      <xdr:rowOff>342900</xdr:rowOff>
    </xdr:from>
    <xdr:to>
      <xdr:col>4</xdr:col>
      <xdr:colOff>819150</xdr:colOff>
      <xdr:row>557</xdr:row>
      <xdr:rowOff>342900</xdr:rowOff>
    </xdr:to>
    <xdr:pic>
      <xdr:nvPicPr>
        <xdr:cNvPr id="87" name="Picture 65" descr="SFP-PS401-K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550" y="167728900"/>
          <a:ext cx="9906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1365250</xdr:colOff>
      <xdr:row>552</xdr:row>
      <xdr:rowOff>206375</xdr:rowOff>
    </xdr:from>
    <xdr:to>
      <xdr:col>2</xdr:col>
      <xdr:colOff>1641475</xdr:colOff>
      <xdr:row>552</xdr:row>
      <xdr:rowOff>292100</xdr:rowOff>
    </xdr:to>
    <xdr:sp macro="" textlink="">
      <xdr:nvSpPr>
        <xdr:cNvPr id="88" name="Стрелка вправо с вырезом 87"/>
        <xdr:cNvSpPr/>
      </xdr:nvSpPr>
      <xdr:spPr>
        <a:xfrm>
          <a:off x="3422650" y="103914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1184275</xdr:colOff>
      <xdr:row>552</xdr:row>
      <xdr:rowOff>244475</xdr:rowOff>
    </xdr:from>
    <xdr:to>
      <xdr:col>7</xdr:col>
      <xdr:colOff>50800</xdr:colOff>
      <xdr:row>552</xdr:row>
      <xdr:rowOff>330200</xdr:rowOff>
    </xdr:to>
    <xdr:sp macro="" textlink="">
      <xdr:nvSpPr>
        <xdr:cNvPr id="89" name="Стрелка вправо с вырезом 88"/>
        <xdr:cNvSpPr/>
      </xdr:nvSpPr>
      <xdr:spPr>
        <a:xfrm>
          <a:off x="7877175" y="103952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466</xdr:row>
      <xdr:rowOff>19050</xdr:rowOff>
    </xdr:from>
    <xdr:to>
      <xdr:col>0</xdr:col>
      <xdr:colOff>1028700</xdr:colOff>
      <xdr:row>467</xdr:row>
      <xdr:rowOff>381000</xdr:rowOff>
    </xdr:to>
    <xdr:pic>
      <xdr:nvPicPr>
        <xdr:cNvPr id="90" name="图片 10" descr="D:\Polymer  塑料  空白的\手机壳2\Samsung NOTE2\Gloss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75250"/>
          <a:ext cx="1028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1219200</xdr:colOff>
      <xdr:row>408</xdr:row>
      <xdr:rowOff>238125</xdr:rowOff>
    </xdr:from>
    <xdr:to>
      <xdr:col>10</xdr:col>
      <xdr:colOff>1495425</xdr:colOff>
      <xdr:row>408</xdr:row>
      <xdr:rowOff>323850</xdr:rowOff>
    </xdr:to>
    <xdr:sp macro="" textlink="">
      <xdr:nvSpPr>
        <xdr:cNvPr id="99" name="Стрелка вправо с вырезом 98"/>
        <xdr:cNvSpPr/>
      </xdr:nvSpPr>
      <xdr:spPr>
        <a:xfrm>
          <a:off x="12179300" y="1183354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111125</xdr:colOff>
      <xdr:row>406</xdr:row>
      <xdr:rowOff>53974</xdr:rowOff>
    </xdr:from>
    <xdr:to>
      <xdr:col>8</xdr:col>
      <xdr:colOff>1028700</xdr:colOff>
      <xdr:row>408</xdr:row>
      <xdr:rowOff>177799</xdr:rowOff>
    </xdr:to>
    <xdr:pic>
      <xdr:nvPicPr>
        <xdr:cNvPr id="100" name="Picture 85" descr="MJ-S4MINI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57432574"/>
          <a:ext cx="9175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1352550</xdr:colOff>
      <xdr:row>552</xdr:row>
      <xdr:rowOff>111125</xdr:rowOff>
    </xdr:from>
    <xdr:to>
      <xdr:col>10</xdr:col>
      <xdr:colOff>1628775</xdr:colOff>
      <xdr:row>552</xdr:row>
      <xdr:rowOff>206375</xdr:rowOff>
    </xdr:to>
    <xdr:sp macro="" textlink="">
      <xdr:nvSpPr>
        <xdr:cNvPr id="101" name="Стрелка вправо с вырезом 100"/>
        <xdr:cNvSpPr/>
      </xdr:nvSpPr>
      <xdr:spPr>
        <a:xfrm>
          <a:off x="12312650" y="10381932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95250</xdr:colOff>
      <xdr:row>551</xdr:row>
      <xdr:rowOff>698</xdr:rowOff>
    </xdr:from>
    <xdr:to>
      <xdr:col>8</xdr:col>
      <xdr:colOff>822300</xdr:colOff>
      <xdr:row>551</xdr:row>
      <xdr:rowOff>596900</xdr:rowOff>
    </xdr:to>
    <xdr:pic>
      <xdr:nvPicPr>
        <xdr:cNvPr id="102" name="Picture 106" descr="PS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101664198"/>
          <a:ext cx="727050" cy="596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107950</xdr:colOff>
      <xdr:row>549</xdr:row>
      <xdr:rowOff>127000</xdr:rowOff>
    </xdr:from>
    <xdr:to>
      <xdr:col>0</xdr:col>
      <xdr:colOff>1079499</xdr:colOff>
      <xdr:row>551</xdr:row>
      <xdr:rowOff>241240</xdr:rowOff>
    </xdr:to>
    <xdr:pic>
      <xdr:nvPicPr>
        <xdr:cNvPr id="103" name="图片 2" descr="C:\Users\Joh\Desktop\Thick Frame\Samsung S3\SFP-PS301B  Matt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5" t="9882" r="4692" b="7906"/>
        <a:stretch>
          <a:fillRect/>
        </a:stretch>
      </xdr:blipFill>
      <xdr:spPr bwMode="auto">
        <a:xfrm>
          <a:off x="107950" y="103111300"/>
          <a:ext cx="971549" cy="74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53976</xdr:colOff>
      <xdr:row>551</xdr:row>
      <xdr:rowOff>469900</xdr:rowOff>
    </xdr:from>
    <xdr:to>
      <xdr:col>0</xdr:col>
      <xdr:colOff>1006476</xdr:colOff>
      <xdr:row>553</xdr:row>
      <xdr:rowOff>50800</xdr:rowOff>
    </xdr:to>
    <xdr:pic>
      <xdr:nvPicPr>
        <xdr:cNvPr id="104" name="图片 4" descr="D:\WORKS\新产品\Dual protective cases\彩色硅胶手机壳\彩色\_DSC1362.t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" t="3351" r="937" b="2809"/>
        <a:stretch>
          <a:fillRect/>
        </a:stretch>
      </xdr:blipFill>
      <xdr:spPr bwMode="auto">
        <a:xfrm>
          <a:off x="53976" y="104089200"/>
          <a:ext cx="952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1749425</xdr:colOff>
      <xdr:row>558</xdr:row>
      <xdr:rowOff>101600</xdr:rowOff>
    </xdr:from>
    <xdr:to>
      <xdr:col>10</xdr:col>
      <xdr:colOff>2025650</xdr:colOff>
      <xdr:row>558</xdr:row>
      <xdr:rowOff>187325</xdr:rowOff>
    </xdr:to>
    <xdr:sp macro="" textlink="">
      <xdr:nvSpPr>
        <xdr:cNvPr id="105" name="Стрелка вправо с вырезом 104"/>
        <xdr:cNvSpPr/>
      </xdr:nvSpPr>
      <xdr:spPr>
        <a:xfrm>
          <a:off x="12709525" y="71793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378</xdr:row>
      <xdr:rowOff>133350</xdr:rowOff>
    </xdr:from>
    <xdr:to>
      <xdr:col>10</xdr:col>
      <xdr:colOff>1409700</xdr:colOff>
      <xdr:row>378</xdr:row>
      <xdr:rowOff>219075</xdr:rowOff>
    </xdr:to>
    <xdr:sp macro="" textlink="">
      <xdr:nvSpPr>
        <xdr:cNvPr id="114" name="Стрелка вправо с вырезом 113"/>
        <xdr:cNvSpPr/>
      </xdr:nvSpPr>
      <xdr:spPr>
        <a:xfrm>
          <a:off x="12093575" y="1064196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57150</xdr:colOff>
      <xdr:row>376</xdr:row>
      <xdr:rowOff>247650</xdr:rowOff>
    </xdr:from>
    <xdr:to>
      <xdr:col>8</xdr:col>
      <xdr:colOff>1003300</xdr:colOff>
      <xdr:row>379</xdr:row>
      <xdr:rowOff>127000</xdr:rowOff>
    </xdr:to>
    <xdr:pic>
      <xdr:nvPicPr>
        <xdr:cNvPr id="115" name="Picture 39" descr="s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3350" y="46577250"/>
          <a:ext cx="9461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1095375</xdr:colOff>
      <xdr:row>396</xdr:row>
      <xdr:rowOff>228600</xdr:rowOff>
    </xdr:from>
    <xdr:to>
      <xdr:col>10</xdr:col>
      <xdr:colOff>1371600</xdr:colOff>
      <xdr:row>396</xdr:row>
      <xdr:rowOff>323850</xdr:rowOff>
    </xdr:to>
    <xdr:sp macro="" textlink="">
      <xdr:nvSpPr>
        <xdr:cNvPr id="116" name="Стрелка вправо с вырезом 115"/>
        <xdr:cNvSpPr/>
      </xdr:nvSpPr>
      <xdr:spPr>
        <a:xfrm>
          <a:off x="12055475" y="1134491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92075</xdr:colOff>
      <xdr:row>394</xdr:row>
      <xdr:rowOff>38101</xdr:rowOff>
    </xdr:from>
    <xdr:to>
      <xdr:col>8</xdr:col>
      <xdr:colOff>977900</xdr:colOff>
      <xdr:row>396</xdr:row>
      <xdr:rowOff>83132</xdr:rowOff>
    </xdr:to>
    <xdr:pic>
      <xdr:nvPicPr>
        <xdr:cNvPr id="117" name="Picture 40" descr="s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52882801"/>
          <a:ext cx="885825" cy="768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1162050</xdr:colOff>
      <xdr:row>456</xdr:row>
      <xdr:rowOff>142875</xdr:rowOff>
    </xdr:from>
    <xdr:to>
      <xdr:col>10</xdr:col>
      <xdr:colOff>1438275</xdr:colOff>
      <xdr:row>456</xdr:row>
      <xdr:rowOff>228600</xdr:rowOff>
    </xdr:to>
    <xdr:sp macro="" textlink="">
      <xdr:nvSpPr>
        <xdr:cNvPr id="128" name="Стрелка вправо с вырезом 127"/>
        <xdr:cNvSpPr/>
      </xdr:nvSpPr>
      <xdr:spPr>
        <a:xfrm>
          <a:off x="12122150" y="132540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113978</xdr:colOff>
      <xdr:row>454</xdr:row>
      <xdr:rowOff>171450</xdr:rowOff>
    </xdr:from>
    <xdr:to>
      <xdr:col>8</xdr:col>
      <xdr:colOff>822326</xdr:colOff>
      <xdr:row>457</xdr:row>
      <xdr:rowOff>25400</xdr:rowOff>
    </xdr:to>
    <xdr:pic>
      <xdr:nvPicPr>
        <xdr:cNvPr id="129" name="Picture 42" descr="n90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178" y="70872350"/>
          <a:ext cx="708348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1133475</xdr:colOff>
      <xdr:row>468</xdr:row>
      <xdr:rowOff>142875</xdr:rowOff>
    </xdr:from>
    <xdr:to>
      <xdr:col>10</xdr:col>
      <xdr:colOff>1409700</xdr:colOff>
      <xdr:row>468</xdr:row>
      <xdr:rowOff>228600</xdr:rowOff>
    </xdr:to>
    <xdr:sp macro="" textlink="">
      <xdr:nvSpPr>
        <xdr:cNvPr id="130" name="Стрелка вправо с вырезом 129"/>
        <xdr:cNvSpPr/>
      </xdr:nvSpPr>
      <xdr:spPr>
        <a:xfrm>
          <a:off x="12093575" y="137239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123824</xdr:colOff>
      <xdr:row>465</xdr:row>
      <xdr:rowOff>266700</xdr:rowOff>
    </xdr:from>
    <xdr:to>
      <xdr:col>8</xdr:col>
      <xdr:colOff>1009181</xdr:colOff>
      <xdr:row>468</xdr:row>
      <xdr:rowOff>88900</xdr:rowOff>
    </xdr:to>
    <xdr:pic>
      <xdr:nvPicPr>
        <xdr:cNvPr id="131" name="Picture 41" descr="n710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0024" y="75171300"/>
          <a:ext cx="885357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0</xdr:row>
      <xdr:rowOff>114300</xdr:rowOff>
    </xdr:from>
    <xdr:to>
      <xdr:col>2</xdr:col>
      <xdr:colOff>161925</xdr:colOff>
      <xdr:row>0</xdr:row>
      <xdr:rowOff>927099</xdr:rowOff>
    </xdr:to>
    <xdr:grpSp>
      <xdr:nvGrpSpPr>
        <xdr:cNvPr id="134" name="Group 1"/>
        <xdr:cNvGrpSpPr>
          <a:grpSpLocks/>
        </xdr:cNvGrpSpPr>
      </xdr:nvGrpSpPr>
      <xdr:grpSpPr bwMode="auto">
        <a:xfrm>
          <a:off x="247650" y="114300"/>
          <a:ext cx="1971675" cy="812799"/>
          <a:chOff x="108723675" y="109482600"/>
          <a:chExt cx="1170000" cy="474273"/>
        </a:xfrm>
      </xdr:grpSpPr>
      <xdr:pic>
        <xdr:nvPicPr>
          <xdr:cNvPr id="135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6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552450</xdr:colOff>
      <xdr:row>360</xdr:row>
      <xdr:rowOff>180975</xdr:rowOff>
    </xdr:from>
    <xdr:to>
      <xdr:col>2</xdr:col>
      <xdr:colOff>828675</xdr:colOff>
      <xdr:row>360</xdr:row>
      <xdr:rowOff>266700</xdr:rowOff>
    </xdr:to>
    <xdr:sp macro="" textlink="">
      <xdr:nvSpPr>
        <xdr:cNvPr id="137" name="Стрелка вправо с вырезом 136"/>
        <xdr:cNvSpPr/>
      </xdr:nvSpPr>
      <xdr:spPr>
        <a:xfrm>
          <a:off x="2609850" y="99139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360</xdr:row>
      <xdr:rowOff>180975</xdr:rowOff>
    </xdr:from>
    <xdr:to>
      <xdr:col>6</xdr:col>
      <xdr:colOff>800100</xdr:colOff>
      <xdr:row>360</xdr:row>
      <xdr:rowOff>266700</xdr:rowOff>
    </xdr:to>
    <xdr:sp macro="" textlink="">
      <xdr:nvSpPr>
        <xdr:cNvPr id="138" name="Стрелка вправо с вырезом 137"/>
        <xdr:cNvSpPr/>
      </xdr:nvSpPr>
      <xdr:spPr>
        <a:xfrm>
          <a:off x="7216775" y="99139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360</xdr:row>
      <xdr:rowOff>133350</xdr:rowOff>
    </xdr:from>
    <xdr:to>
      <xdr:col>10</xdr:col>
      <xdr:colOff>1409700</xdr:colOff>
      <xdr:row>360</xdr:row>
      <xdr:rowOff>219075</xdr:rowOff>
    </xdr:to>
    <xdr:sp macro="" textlink="">
      <xdr:nvSpPr>
        <xdr:cNvPr id="139" name="Стрелка вправо с вырезом 138"/>
        <xdr:cNvSpPr/>
      </xdr:nvSpPr>
      <xdr:spPr>
        <a:xfrm>
          <a:off x="12093575" y="990917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282575</xdr:colOff>
      <xdr:row>358</xdr:row>
      <xdr:rowOff>123824</xdr:rowOff>
    </xdr:from>
    <xdr:to>
      <xdr:col>0</xdr:col>
      <xdr:colOff>990601</xdr:colOff>
      <xdr:row>361</xdr:row>
      <xdr:rowOff>126999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39747824"/>
          <a:ext cx="708026" cy="904875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444</xdr:row>
      <xdr:rowOff>180975</xdr:rowOff>
    </xdr:from>
    <xdr:to>
      <xdr:col>2</xdr:col>
      <xdr:colOff>828675</xdr:colOff>
      <xdr:row>444</xdr:row>
      <xdr:rowOff>266700</xdr:rowOff>
    </xdr:to>
    <xdr:sp macro="" textlink="">
      <xdr:nvSpPr>
        <xdr:cNvPr id="153" name="Стрелка вправо с вырезом 152"/>
        <xdr:cNvSpPr/>
      </xdr:nvSpPr>
      <xdr:spPr>
        <a:xfrm>
          <a:off x="2609850" y="127803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444</xdr:row>
      <xdr:rowOff>161925</xdr:rowOff>
    </xdr:from>
    <xdr:to>
      <xdr:col>6</xdr:col>
      <xdr:colOff>876300</xdr:colOff>
      <xdr:row>444</xdr:row>
      <xdr:rowOff>247650</xdr:rowOff>
    </xdr:to>
    <xdr:sp macro="" textlink="">
      <xdr:nvSpPr>
        <xdr:cNvPr id="154" name="Стрелка вправо с вырезом 153"/>
        <xdr:cNvSpPr/>
      </xdr:nvSpPr>
      <xdr:spPr>
        <a:xfrm>
          <a:off x="7292975" y="1277842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444</xdr:row>
      <xdr:rowOff>142875</xdr:rowOff>
    </xdr:from>
    <xdr:to>
      <xdr:col>10</xdr:col>
      <xdr:colOff>1438275</xdr:colOff>
      <xdr:row>444</xdr:row>
      <xdr:rowOff>228600</xdr:rowOff>
    </xdr:to>
    <xdr:sp macro="" textlink="">
      <xdr:nvSpPr>
        <xdr:cNvPr id="155" name="Стрелка вправо с вырезом 154"/>
        <xdr:cNvSpPr/>
      </xdr:nvSpPr>
      <xdr:spPr>
        <a:xfrm>
          <a:off x="12122150" y="127765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165099</xdr:colOff>
      <xdr:row>442</xdr:row>
      <xdr:rowOff>15874</xdr:rowOff>
    </xdr:from>
    <xdr:to>
      <xdr:col>8</xdr:col>
      <xdr:colOff>876300</xdr:colOff>
      <xdr:row>444</xdr:row>
      <xdr:rowOff>139700</xdr:rowOff>
    </xdr:to>
    <xdr:pic>
      <xdr:nvPicPr>
        <xdr:cNvPr id="156" name="Рисунок 1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1299" y="45481874"/>
          <a:ext cx="711201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442</xdr:row>
      <xdr:rowOff>22224</xdr:rowOff>
    </xdr:from>
    <xdr:to>
      <xdr:col>0</xdr:col>
      <xdr:colOff>886555</xdr:colOff>
      <xdr:row>444</xdr:row>
      <xdr:rowOff>38100</xdr:rowOff>
    </xdr:to>
    <xdr:pic>
      <xdr:nvPicPr>
        <xdr:cNvPr id="157" name="Рисунок 1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75434824"/>
          <a:ext cx="781781" cy="739776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480</xdr:row>
      <xdr:rowOff>180975</xdr:rowOff>
    </xdr:from>
    <xdr:to>
      <xdr:col>2</xdr:col>
      <xdr:colOff>828675</xdr:colOff>
      <xdr:row>480</xdr:row>
      <xdr:rowOff>266700</xdr:rowOff>
    </xdr:to>
    <xdr:sp macro="" textlink="">
      <xdr:nvSpPr>
        <xdr:cNvPr id="165" name="Стрелка вправо с вырезом 164"/>
        <xdr:cNvSpPr/>
      </xdr:nvSpPr>
      <xdr:spPr>
        <a:xfrm>
          <a:off x="2609850" y="139563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480</xdr:row>
      <xdr:rowOff>180975</xdr:rowOff>
    </xdr:from>
    <xdr:to>
      <xdr:col>6</xdr:col>
      <xdr:colOff>800100</xdr:colOff>
      <xdr:row>480</xdr:row>
      <xdr:rowOff>266700</xdr:rowOff>
    </xdr:to>
    <xdr:sp macro="" textlink="">
      <xdr:nvSpPr>
        <xdr:cNvPr id="166" name="Стрелка вправо с вырезом 165"/>
        <xdr:cNvSpPr/>
      </xdr:nvSpPr>
      <xdr:spPr>
        <a:xfrm>
          <a:off x="7216775" y="139563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480</xdr:row>
      <xdr:rowOff>142875</xdr:rowOff>
    </xdr:from>
    <xdr:to>
      <xdr:col>10</xdr:col>
      <xdr:colOff>1409700</xdr:colOff>
      <xdr:row>480</xdr:row>
      <xdr:rowOff>228600</xdr:rowOff>
    </xdr:to>
    <xdr:sp macro="" textlink="">
      <xdr:nvSpPr>
        <xdr:cNvPr id="167" name="Стрелка вправо с вырезом 166"/>
        <xdr:cNvSpPr/>
      </xdr:nvSpPr>
      <xdr:spPr>
        <a:xfrm>
          <a:off x="12093575" y="139525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152400</xdr:colOff>
      <xdr:row>478</xdr:row>
      <xdr:rowOff>82550</xdr:rowOff>
    </xdr:from>
    <xdr:to>
      <xdr:col>0</xdr:col>
      <xdr:colOff>901700</xdr:colOff>
      <xdr:row>480</xdr:row>
      <xdr:rowOff>101600</xdr:rowOff>
    </xdr:to>
    <xdr:pic>
      <xdr:nvPicPr>
        <xdr:cNvPr id="169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4613750"/>
          <a:ext cx="749300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117474</xdr:colOff>
      <xdr:row>477</xdr:row>
      <xdr:rowOff>273050</xdr:rowOff>
    </xdr:from>
    <xdr:to>
      <xdr:col>8</xdr:col>
      <xdr:colOff>882649</xdr:colOff>
      <xdr:row>480</xdr:row>
      <xdr:rowOff>50800</xdr:rowOff>
    </xdr:to>
    <xdr:pic>
      <xdr:nvPicPr>
        <xdr:cNvPr id="170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674" y="77349350"/>
          <a:ext cx="765175" cy="93345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486</xdr:row>
      <xdr:rowOff>180975</xdr:rowOff>
    </xdr:from>
    <xdr:to>
      <xdr:col>2</xdr:col>
      <xdr:colOff>828675</xdr:colOff>
      <xdr:row>486</xdr:row>
      <xdr:rowOff>266700</xdr:rowOff>
    </xdr:to>
    <xdr:sp macro="" textlink="">
      <xdr:nvSpPr>
        <xdr:cNvPr id="171" name="Стрелка вправо с вырезом 170"/>
        <xdr:cNvSpPr/>
      </xdr:nvSpPr>
      <xdr:spPr>
        <a:xfrm>
          <a:off x="2609850" y="141938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486</xdr:row>
      <xdr:rowOff>180975</xdr:rowOff>
    </xdr:from>
    <xdr:to>
      <xdr:col>6</xdr:col>
      <xdr:colOff>800100</xdr:colOff>
      <xdr:row>486</xdr:row>
      <xdr:rowOff>266700</xdr:rowOff>
    </xdr:to>
    <xdr:sp macro="" textlink="">
      <xdr:nvSpPr>
        <xdr:cNvPr id="172" name="Стрелка вправо с вырезом 171"/>
        <xdr:cNvSpPr/>
      </xdr:nvSpPr>
      <xdr:spPr>
        <a:xfrm>
          <a:off x="7216775" y="141938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486</xdr:row>
      <xdr:rowOff>142875</xdr:rowOff>
    </xdr:from>
    <xdr:to>
      <xdr:col>10</xdr:col>
      <xdr:colOff>1409700</xdr:colOff>
      <xdr:row>486</xdr:row>
      <xdr:rowOff>228600</xdr:rowOff>
    </xdr:to>
    <xdr:sp macro="" textlink="">
      <xdr:nvSpPr>
        <xdr:cNvPr id="173" name="Стрелка вправо с вырезом 172"/>
        <xdr:cNvSpPr/>
      </xdr:nvSpPr>
      <xdr:spPr>
        <a:xfrm>
          <a:off x="12093575" y="141900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3174</xdr:colOff>
      <xdr:row>484</xdr:row>
      <xdr:rowOff>24930</xdr:rowOff>
    </xdr:from>
    <xdr:to>
      <xdr:col>0</xdr:col>
      <xdr:colOff>952499</xdr:colOff>
      <xdr:row>486</xdr:row>
      <xdr:rowOff>101599</xdr:rowOff>
    </xdr:to>
    <xdr:pic>
      <xdr:nvPicPr>
        <xdr:cNvPr id="175" name="Рисунок 4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74" y="86169030"/>
          <a:ext cx="949325" cy="952969"/>
        </a:xfrm>
        <a:prstGeom prst="rect">
          <a:avLst/>
        </a:prstGeom>
      </xdr:spPr>
    </xdr:pic>
    <xdr:clientData/>
  </xdr:twoCellAnchor>
  <xdr:twoCellAnchor editAs="oneCell">
    <xdr:from>
      <xdr:col>8</xdr:col>
      <xdr:colOff>225424</xdr:colOff>
      <xdr:row>484</xdr:row>
      <xdr:rowOff>12699</xdr:rowOff>
    </xdr:from>
    <xdr:to>
      <xdr:col>8</xdr:col>
      <xdr:colOff>921141</xdr:colOff>
      <xdr:row>486</xdr:row>
      <xdr:rowOff>50800</xdr:rowOff>
    </xdr:to>
    <xdr:pic>
      <xdr:nvPicPr>
        <xdr:cNvPr id="176" name="Рисунок 5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4" y="79540099"/>
          <a:ext cx="695717" cy="914401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390</xdr:row>
      <xdr:rowOff>180975</xdr:rowOff>
    </xdr:from>
    <xdr:to>
      <xdr:col>2</xdr:col>
      <xdr:colOff>828675</xdr:colOff>
      <xdr:row>390</xdr:row>
      <xdr:rowOff>266700</xdr:rowOff>
    </xdr:to>
    <xdr:sp macro="" textlink="">
      <xdr:nvSpPr>
        <xdr:cNvPr id="177" name="Стрелка вправо с вырезом 176"/>
        <xdr:cNvSpPr/>
      </xdr:nvSpPr>
      <xdr:spPr>
        <a:xfrm>
          <a:off x="2609850" y="111102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390</xdr:row>
      <xdr:rowOff>180975</xdr:rowOff>
    </xdr:from>
    <xdr:to>
      <xdr:col>6</xdr:col>
      <xdr:colOff>800100</xdr:colOff>
      <xdr:row>390</xdr:row>
      <xdr:rowOff>266700</xdr:rowOff>
    </xdr:to>
    <xdr:sp macro="" textlink="">
      <xdr:nvSpPr>
        <xdr:cNvPr id="178" name="Стрелка вправо с вырезом 177"/>
        <xdr:cNvSpPr/>
      </xdr:nvSpPr>
      <xdr:spPr>
        <a:xfrm>
          <a:off x="7216775" y="111102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390</xdr:row>
      <xdr:rowOff>133350</xdr:rowOff>
    </xdr:from>
    <xdr:to>
      <xdr:col>10</xdr:col>
      <xdr:colOff>1409700</xdr:colOff>
      <xdr:row>390</xdr:row>
      <xdr:rowOff>219075</xdr:rowOff>
    </xdr:to>
    <xdr:sp macro="" textlink="">
      <xdr:nvSpPr>
        <xdr:cNvPr id="179" name="Стрелка вправо с вырезом 178"/>
        <xdr:cNvSpPr/>
      </xdr:nvSpPr>
      <xdr:spPr>
        <a:xfrm>
          <a:off x="12093575" y="1110551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219075</xdr:colOff>
      <xdr:row>388</xdr:row>
      <xdr:rowOff>57150</xdr:rowOff>
    </xdr:from>
    <xdr:to>
      <xdr:col>0</xdr:col>
      <xdr:colOff>981075</xdr:colOff>
      <xdr:row>390</xdr:row>
      <xdr:rowOff>50800</xdr:rowOff>
    </xdr:to>
    <xdr:pic>
      <xdr:nvPicPr>
        <xdr:cNvPr id="180" name="Рисунок 5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0730150"/>
          <a:ext cx="762000" cy="71755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</xdr:colOff>
      <xdr:row>387</xdr:row>
      <xdr:rowOff>200025</xdr:rowOff>
    </xdr:from>
    <xdr:to>
      <xdr:col>8</xdr:col>
      <xdr:colOff>831849</xdr:colOff>
      <xdr:row>391</xdr:row>
      <xdr:rowOff>50800</xdr:rowOff>
    </xdr:to>
    <xdr:pic>
      <xdr:nvPicPr>
        <xdr:cNvPr id="182" name="Рисунок 6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0974" y="50593625"/>
          <a:ext cx="727075" cy="955675"/>
        </a:xfrm>
        <a:prstGeom prst="rect">
          <a:avLst/>
        </a:prstGeom>
      </xdr:spPr>
    </xdr:pic>
    <xdr:clientData/>
  </xdr:twoCellAnchor>
  <xdr:twoCellAnchor>
    <xdr:from>
      <xdr:col>2</xdr:col>
      <xdr:colOff>1352550</xdr:colOff>
      <xdr:row>534</xdr:row>
      <xdr:rowOff>320675</xdr:rowOff>
    </xdr:from>
    <xdr:to>
      <xdr:col>2</xdr:col>
      <xdr:colOff>1628775</xdr:colOff>
      <xdr:row>534</xdr:row>
      <xdr:rowOff>406400</xdr:rowOff>
    </xdr:to>
    <xdr:sp macro="" textlink="">
      <xdr:nvSpPr>
        <xdr:cNvPr id="183" name="Стрелка вправо с вырезом 182"/>
        <xdr:cNvSpPr/>
      </xdr:nvSpPr>
      <xdr:spPr>
        <a:xfrm>
          <a:off x="3409950" y="99406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1082675</xdr:colOff>
      <xdr:row>534</xdr:row>
      <xdr:rowOff>333375</xdr:rowOff>
    </xdr:from>
    <xdr:to>
      <xdr:col>6</xdr:col>
      <xdr:colOff>1358900</xdr:colOff>
      <xdr:row>534</xdr:row>
      <xdr:rowOff>419100</xdr:rowOff>
    </xdr:to>
    <xdr:sp macro="" textlink="">
      <xdr:nvSpPr>
        <xdr:cNvPr id="184" name="Стрелка вправо с вырезом 183"/>
        <xdr:cNvSpPr/>
      </xdr:nvSpPr>
      <xdr:spPr>
        <a:xfrm>
          <a:off x="7775575" y="99418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1743075</xdr:colOff>
      <xdr:row>534</xdr:row>
      <xdr:rowOff>117475</xdr:rowOff>
    </xdr:from>
    <xdr:to>
      <xdr:col>10</xdr:col>
      <xdr:colOff>2019300</xdr:colOff>
      <xdr:row>534</xdr:row>
      <xdr:rowOff>190500</xdr:rowOff>
    </xdr:to>
    <xdr:sp macro="" textlink="">
      <xdr:nvSpPr>
        <xdr:cNvPr id="185" name="Стрелка вправо с вырезом 184"/>
        <xdr:cNvSpPr/>
      </xdr:nvSpPr>
      <xdr:spPr>
        <a:xfrm>
          <a:off x="12703175" y="669321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82550</xdr:colOff>
      <xdr:row>532</xdr:row>
      <xdr:rowOff>98424</xdr:rowOff>
    </xdr:from>
    <xdr:to>
      <xdr:col>0</xdr:col>
      <xdr:colOff>990599</xdr:colOff>
      <xdr:row>535</xdr:row>
      <xdr:rowOff>38099</xdr:rowOff>
    </xdr:to>
    <xdr:pic>
      <xdr:nvPicPr>
        <xdr:cNvPr id="187" name="Рисунок 2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98459924"/>
          <a:ext cx="908049" cy="1057275"/>
        </a:xfrm>
        <a:prstGeom prst="rect">
          <a:avLst/>
        </a:prstGeom>
      </xdr:spPr>
    </xdr:pic>
    <xdr:clientData/>
  </xdr:twoCellAnchor>
  <xdr:twoCellAnchor editAs="oneCell">
    <xdr:from>
      <xdr:col>8</xdr:col>
      <xdr:colOff>34925</xdr:colOff>
      <xdr:row>531</xdr:row>
      <xdr:rowOff>254000</xdr:rowOff>
    </xdr:from>
    <xdr:to>
      <xdr:col>8</xdr:col>
      <xdr:colOff>1012782</xdr:colOff>
      <xdr:row>534</xdr:row>
      <xdr:rowOff>0</xdr:rowOff>
    </xdr:to>
    <xdr:pic>
      <xdr:nvPicPr>
        <xdr:cNvPr id="188" name="Рисунок 2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97015300"/>
          <a:ext cx="977857" cy="876300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372</xdr:row>
      <xdr:rowOff>180975</xdr:rowOff>
    </xdr:from>
    <xdr:to>
      <xdr:col>2</xdr:col>
      <xdr:colOff>828675</xdr:colOff>
      <xdr:row>372</xdr:row>
      <xdr:rowOff>266700</xdr:rowOff>
    </xdr:to>
    <xdr:sp macro="" textlink="">
      <xdr:nvSpPr>
        <xdr:cNvPr id="189" name="Стрелка вправо с вырезом 188"/>
        <xdr:cNvSpPr/>
      </xdr:nvSpPr>
      <xdr:spPr>
        <a:xfrm>
          <a:off x="2609850" y="104054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372</xdr:row>
      <xdr:rowOff>180975</xdr:rowOff>
    </xdr:from>
    <xdr:to>
      <xdr:col>6</xdr:col>
      <xdr:colOff>800100</xdr:colOff>
      <xdr:row>372</xdr:row>
      <xdr:rowOff>266700</xdr:rowOff>
    </xdr:to>
    <xdr:sp macro="" textlink="">
      <xdr:nvSpPr>
        <xdr:cNvPr id="190" name="Стрелка вправо с вырезом 189"/>
        <xdr:cNvSpPr/>
      </xdr:nvSpPr>
      <xdr:spPr>
        <a:xfrm>
          <a:off x="7216775" y="104054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372</xdr:row>
      <xdr:rowOff>133350</xdr:rowOff>
    </xdr:from>
    <xdr:to>
      <xdr:col>10</xdr:col>
      <xdr:colOff>1409700</xdr:colOff>
      <xdr:row>372</xdr:row>
      <xdr:rowOff>219075</xdr:rowOff>
    </xdr:to>
    <xdr:sp macro="" textlink="">
      <xdr:nvSpPr>
        <xdr:cNvPr id="191" name="Стрелка вправо с вырезом 190"/>
        <xdr:cNvSpPr/>
      </xdr:nvSpPr>
      <xdr:spPr>
        <a:xfrm>
          <a:off x="12093575" y="1040066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205087</xdr:colOff>
      <xdr:row>369</xdr:row>
      <xdr:rowOff>223634</xdr:rowOff>
    </xdr:from>
    <xdr:to>
      <xdr:col>8</xdr:col>
      <xdr:colOff>847009</xdr:colOff>
      <xdr:row>373</xdr:row>
      <xdr:rowOff>11096</xdr:rowOff>
    </xdr:to>
    <xdr:pic>
      <xdr:nvPicPr>
        <xdr:cNvPr id="192" name="Picture 154" descr="MJ-S5MINI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052884">
          <a:off x="9033367" y="44240054"/>
          <a:ext cx="917762" cy="641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552450</xdr:colOff>
      <xdr:row>384</xdr:row>
      <xdr:rowOff>180975</xdr:rowOff>
    </xdr:from>
    <xdr:to>
      <xdr:col>2</xdr:col>
      <xdr:colOff>828675</xdr:colOff>
      <xdr:row>384</xdr:row>
      <xdr:rowOff>266700</xdr:rowOff>
    </xdr:to>
    <xdr:sp macro="" textlink="">
      <xdr:nvSpPr>
        <xdr:cNvPr id="193" name="Стрелка вправо с вырезом 192"/>
        <xdr:cNvSpPr/>
      </xdr:nvSpPr>
      <xdr:spPr>
        <a:xfrm>
          <a:off x="2609850" y="108727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384</xdr:row>
      <xdr:rowOff>180975</xdr:rowOff>
    </xdr:from>
    <xdr:to>
      <xdr:col>6</xdr:col>
      <xdr:colOff>800100</xdr:colOff>
      <xdr:row>384</xdr:row>
      <xdr:rowOff>266700</xdr:rowOff>
    </xdr:to>
    <xdr:sp macro="" textlink="">
      <xdr:nvSpPr>
        <xdr:cNvPr id="194" name="Стрелка вправо с вырезом 193"/>
        <xdr:cNvSpPr/>
      </xdr:nvSpPr>
      <xdr:spPr>
        <a:xfrm>
          <a:off x="7216775" y="108727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187326</xdr:colOff>
      <xdr:row>381</xdr:row>
      <xdr:rowOff>274904</xdr:rowOff>
    </xdr:from>
    <xdr:to>
      <xdr:col>0</xdr:col>
      <xdr:colOff>1104900</xdr:colOff>
      <xdr:row>385</xdr:row>
      <xdr:rowOff>12568</xdr:rowOff>
    </xdr:to>
    <xdr:pic>
      <xdr:nvPicPr>
        <xdr:cNvPr id="195" name="Рисунок 2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6" y="48496804"/>
          <a:ext cx="917574" cy="918764"/>
        </a:xfrm>
        <a:prstGeom prst="rect">
          <a:avLst/>
        </a:prstGeom>
      </xdr:spPr>
    </xdr:pic>
    <xdr:clientData/>
  </xdr:twoCellAnchor>
  <xdr:twoCellAnchor>
    <xdr:from>
      <xdr:col>2</xdr:col>
      <xdr:colOff>1479551</xdr:colOff>
      <xdr:row>48</xdr:row>
      <xdr:rowOff>25400</xdr:rowOff>
    </xdr:from>
    <xdr:to>
      <xdr:col>3</xdr:col>
      <xdr:colOff>12701</xdr:colOff>
      <xdr:row>48</xdr:row>
      <xdr:rowOff>165100</xdr:rowOff>
    </xdr:to>
    <xdr:sp macro="" textlink="">
      <xdr:nvSpPr>
        <xdr:cNvPr id="231" name="Стрелка вправо с вырезом 230"/>
        <xdr:cNvSpPr/>
      </xdr:nvSpPr>
      <xdr:spPr>
        <a:xfrm>
          <a:off x="3536951" y="46355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1235075</xdr:colOff>
      <xdr:row>48</xdr:row>
      <xdr:rowOff>31750</xdr:rowOff>
    </xdr:from>
    <xdr:to>
      <xdr:col>7</xdr:col>
      <xdr:colOff>127000</xdr:colOff>
      <xdr:row>49</xdr:row>
      <xdr:rowOff>0</xdr:rowOff>
    </xdr:to>
    <xdr:sp macro="" textlink="">
      <xdr:nvSpPr>
        <xdr:cNvPr id="232" name="Стрелка вправо с вырезом 231"/>
        <xdr:cNvSpPr/>
      </xdr:nvSpPr>
      <xdr:spPr>
        <a:xfrm>
          <a:off x="7927975" y="4641850"/>
          <a:ext cx="301625" cy="1460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264</xdr:row>
      <xdr:rowOff>180975</xdr:rowOff>
    </xdr:from>
    <xdr:to>
      <xdr:col>2</xdr:col>
      <xdr:colOff>828675</xdr:colOff>
      <xdr:row>264</xdr:row>
      <xdr:rowOff>266700</xdr:rowOff>
    </xdr:to>
    <xdr:sp macro="" textlink="">
      <xdr:nvSpPr>
        <xdr:cNvPr id="233" name="Стрелка вправо с вырезом 232"/>
        <xdr:cNvSpPr/>
      </xdr:nvSpPr>
      <xdr:spPr>
        <a:xfrm>
          <a:off x="2609850" y="84648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264</xdr:row>
      <xdr:rowOff>180975</xdr:rowOff>
    </xdr:from>
    <xdr:to>
      <xdr:col>6</xdr:col>
      <xdr:colOff>800100</xdr:colOff>
      <xdr:row>264</xdr:row>
      <xdr:rowOff>266700</xdr:rowOff>
    </xdr:to>
    <xdr:sp macro="" textlink="">
      <xdr:nvSpPr>
        <xdr:cNvPr id="234" name="Стрелка вправо с вырезом 233"/>
        <xdr:cNvSpPr/>
      </xdr:nvSpPr>
      <xdr:spPr>
        <a:xfrm>
          <a:off x="7216775" y="84648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581025</xdr:colOff>
      <xdr:row>270</xdr:row>
      <xdr:rowOff>247650</xdr:rowOff>
    </xdr:from>
    <xdr:to>
      <xdr:col>2</xdr:col>
      <xdr:colOff>857250</xdr:colOff>
      <xdr:row>270</xdr:row>
      <xdr:rowOff>333375</xdr:rowOff>
    </xdr:to>
    <xdr:sp macro="" textlink="">
      <xdr:nvSpPr>
        <xdr:cNvPr id="235" name="Стрелка вправо с вырезом 234"/>
        <xdr:cNvSpPr/>
      </xdr:nvSpPr>
      <xdr:spPr>
        <a:xfrm>
          <a:off x="2638425" y="870140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628650</xdr:colOff>
      <xdr:row>270</xdr:row>
      <xdr:rowOff>276225</xdr:rowOff>
    </xdr:from>
    <xdr:to>
      <xdr:col>6</xdr:col>
      <xdr:colOff>904875</xdr:colOff>
      <xdr:row>270</xdr:row>
      <xdr:rowOff>361950</xdr:rowOff>
    </xdr:to>
    <xdr:sp macro="" textlink="">
      <xdr:nvSpPr>
        <xdr:cNvPr id="236" name="Стрелка вправо с вырезом 235"/>
        <xdr:cNvSpPr/>
      </xdr:nvSpPr>
      <xdr:spPr>
        <a:xfrm>
          <a:off x="7321550" y="870426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492</xdr:row>
      <xdr:rowOff>180975</xdr:rowOff>
    </xdr:from>
    <xdr:to>
      <xdr:col>2</xdr:col>
      <xdr:colOff>828675</xdr:colOff>
      <xdr:row>492</xdr:row>
      <xdr:rowOff>266700</xdr:rowOff>
    </xdr:to>
    <xdr:sp macro="" textlink="">
      <xdr:nvSpPr>
        <xdr:cNvPr id="237" name="Стрелка вправо с вырезом 236"/>
        <xdr:cNvSpPr/>
      </xdr:nvSpPr>
      <xdr:spPr>
        <a:xfrm>
          <a:off x="2609850" y="144224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492</xdr:row>
      <xdr:rowOff>180975</xdr:rowOff>
    </xdr:from>
    <xdr:to>
      <xdr:col>6</xdr:col>
      <xdr:colOff>800100</xdr:colOff>
      <xdr:row>492</xdr:row>
      <xdr:rowOff>266700</xdr:rowOff>
    </xdr:to>
    <xdr:sp macro="" textlink="">
      <xdr:nvSpPr>
        <xdr:cNvPr id="238" name="Стрелка вправо с вырезом 237"/>
        <xdr:cNvSpPr/>
      </xdr:nvSpPr>
      <xdr:spPr>
        <a:xfrm>
          <a:off x="7216775" y="144224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498</xdr:row>
      <xdr:rowOff>180975</xdr:rowOff>
    </xdr:from>
    <xdr:to>
      <xdr:col>2</xdr:col>
      <xdr:colOff>828675</xdr:colOff>
      <xdr:row>498</xdr:row>
      <xdr:rowOff>266700</xdr:rowOff>
    </xdr:to>
    <xdr:sp macro="" textlink="">
      <xdr:nvSpPr>
        <xdr:cNvPr id="239" name="Стрелка вправо с вырезом 238"/>
        <xdr:cNvSpPr/>
      </xdr:nvSpPr>
      <xdr:spPr>
        <a:xfrm>
          <a:off x="2609850" y="146573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498</xdr:row>
      <xdr:rowOff>180975</xdr:rowOff>
    </xdr:from>
    <xdr:to>
      <xdr:col>6</xdr:col>
      <xdr:colOff>800100</xdr:colOff>
      <xdr:row>498</xdr:row>
      <xdr:rowOff>266700</xdr:rowOff>
    </xdr:to>
    <xdr:sp macro="" textlink="">
      <xdr:nvSpPr>
        <xdr:cNvPr id="240" name="Стрелка вправо с вырезом 239"/>
        <xdr:cNvSpPr/>
      </xdr:nvSpPr>
      <xdr:spPr>
        <a:xfrm>
          <a:off x="7216775" y="146573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1377950</xdr:colOff>
      <xdr:row>528</xdr:row>
      <xdr:rowOff>206375</xdr:rowOff>
    </xdr:from>
    <xdr:to>
      <xdr:col>2</xdr:col>
      <xdr:colOff>1654175</xdr:colOff>
      <xdr:row>528</xdr:row>
      <xdr:rowOff>292100</xdr:rowOff>
    </xdr:to>
    <xdr:sp macro="" textlink="">
      <xdr:nvSpPr>
        <xdr:cNvPr id="241" name="Стрелка вправо с вырезом 240"/>
        <xdr:cNvSpPr/>
      </xdr:nvSpPr>
      <xdr:spPr>
        <a:xfrm>
          <a:off x="3435350" y="97120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1082675</xdr:colOff>
      <xdr:row>528</xdr:row>
      <xdr:rowOff>219075</xdr:rowOff>
    </xdr:from>
    <xdr:to>
      <xdr:col>6</xdr:col>
      <xdr:colOff>1358900</xdr:colOff>
      <xdr:row>528</xdr:row>
      <xdr:rowOff>304800</xdr:rowOff>
    </xdr:to>
    <xdr:sp macro="" textlink="">
      <xdr:nvSpPr>
        <xdr:cNvPr id="242" name="Стрелка вправо с вырезом 241"/>
        <xdr:cNvSpPr/>
      </xdr:nvSpPr>
      <xdr:spPr>
        <a:xfrm>
          <a:off x="7775575" y="97132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1000125</xdr:colOff>
      <xdr:row>366</xdr:row>
      <xdr:rowOff>190500</xdr:rowOff>
    </xdr:from>
    <xdr:to>
      <xdr:col>2</xdr:col>
      <xdr:colOff>1276350</xdr:colOff>
      <xdr:row>366</xdr:row>
      <xdr:rowOff>276225</xdr:rowOff>
    </xdr:to>
    <xdr:sp macro="" textlink="">
      <xdr:nvSpPr>
        <xdr:cNvPr id="253" name="Стрелка вправо с вырезом 252"/>
        <xdr:cNvSpPr/>
      </xdr:nvSpPr>
      <xdr:spPr>
        <a:xfrm>
          <a:off x="3057525" y="101739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366</xdr:row>
      <xdr:rowOff>180975</xdr:rowOff>
    </xdr:from>
    <xdr:to>
      <xdr:col>6</xdr:col>
      <xdr:colOff>800100</xdr:colOff>
      <xdr:row>366</xdr:row>
      <xdr:rowOff>266700</xdr:rowOff>
    </xdr:to>
    <xdr:sp macro="" textlink="">
      <xdr:nvSpPr>
        <xdr:cNvPr id="254" name="Стрелка вправо с вырезом 253"/>
        <xdr:cNvSpPr/>
      </xdr:nvSpPr>
      <xdr:spPr>
        <a:xfrm>
          <a:off x="7216775" y="101730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402</xdr:row>
      <xdr:rowOff>180975</xdr:rowOff>
    </xdr:from>
    <xdr:to>
      <xdr:col>2</xdr:col>
      <xdr:colOff>838200</xdr:colOff>
      <xdr:row>402</xdr:row>
      <xdr:rowOff>266700</xdr:rowOff>
    </xdr:to>
    <xdr:sp macro="" textlink="">
      <xdr:nvSpPr>
        <xdr:cNvPr id="255" name="Стрелка вправо с вырезом 254"/>
        <xdr:cNvSpPr/>
      </xdr:nvSpPr>
      <xdr:spPr>
        <a:xfrm>
          <a:off x="2619375" y="115928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402</xdr:row>
      <xdr:rowOff>171450</xdr:rowOff>
    </xdr:from>
    <xdr:to>
      <xdr:col>6</xdr:col>
      <xdr:colOff>800100</xdr:colOff>
      <xdr:row>402</xdr:row>
      <xdr:rowOff>266700</xdr:rowOff>
    </xdr:to>
    <xdr:sp macro="" textlink="">
      <xdr:nvSpPr>
        <xdr:cNvPr id="256" name="Стрелка вправо с вырезом 255"/>
        <xdr:cNvSpPr/>
      </xdr:nvSpPr>
      <xdr:spPr>
        <a:xfrm>
          <a:off x="7216775" y="115919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1479551</xdr:colOff>
      <xdr:row>48</xdr:row>
      <xdr:rowOff>6350</xdr:rowOff>
    </xdr:from>
    <xdr:to>
      <xdr:col>11</xdr:col>
      <xdr:colOff>12701</xdr:colOff>
      <xdr:row>49</xdr:row>
      <xdr:rowOff>38100</xdr:rowOff>
    </xdr:to>
    <xdr:sp macro="" textlink="">
      <xdr:nvSpPr>
        <xdr:cNvPr id="263" name="Стрелка вправо с вырезом 262"/>
        <xdr:cNvSpPr/>
      </xdr:nvSpPr>
      <xdr:spPr>
        <a:xfrm>
          <a:off x="12439651" y="4616450"/>
          <a:ext cx="323850" cy="209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264</xdr:row>
      <xdr:rowOff>209550</xdr:rowOff>
    </xdr:from>
    <xdr:to>
      <xdr:col>10</xdr:col>
      <xdr:colOff>952501</xdr:colOff>
      <xdr:row>264</xdr:row>
      <xdr:rowOff>304800</xdr:rowOff>
    </xdr:to>
    <xdr:sp macro="" textlink="">
      <xdr:nvSpPr>
        <xdr:cNvPr id="264" name="Стрелка вправо с вырезом 263"/>
        <xdr:cNvSpPr/>
      </xdr:nvSpPr>
      <xdr:spPr>
        <a:xfrm>
          <a:off x="11588751" y="846772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270</xdr:row>
      <xdr:rowOff>209550</xdr:rowOff>
    </xdr:from>
    <xdr:to>
      <xdr:col>10</xdr:col>
      <xdr:colOff>952501</xdr:colOff>
      <xdr:row>270</xdr:row>
      <xdr:rowOff>304800</xdr:rowOff>
    </xdr:to>
    <xdr:sp macro="" textlink="">
      <xdr:nvSpPr>
        <xdr:cNvPr id="265" name="Стрелка вправо с вырезом 264"/>
        <xdr:cNvSpPr/>
      </xdr:nvSpPr>
      <xdr:spPr>
        <a:xfrm>
          <a:off x="11588751" y="869759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492</xdr:row>
      <xdr:rowOff>209550</xdr:rowOff>
    </xdr:from>
    <xdr:to>
      <xdr:col>10</xdr:col>
      <xdr:colOff>952501</xdr:colOff>
      <xdr:row>492</xdr:row>
      <xdr:rowOff>304800</xdr:rowOff>
    </xdr:to>
    <xdr:sp macro="" textlink="">
      <xdr:nvSpPr>
        <xdr:cNvPr id="266" name="Стрелка вправо с вырезом 265"/>
        <xdr:cNvSpPr/>
      </xdr:nvSpPr>
      <xdr:spPr>
        <a:xfrm>
          <a:off x="11588751" y="1442529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498</xdr:row>
      <xdr:rowOff>209550</xdr:rowOff>
    </xdr:from>
    <xdr:to>
      <xdr:col>10</xdr:col>
      <xdr:colOff>952501</xdr:colOff>
      <xdr:row>498</xdr:row>
      <xdr:rowOff>304800</xdr:rowOff>
    </xdr:to>
    <xdr:sp macro="" textlink="">
      <xdr:nvSpPr>
        <xdr:cNvPr id="267" name="Стрелка вправо с вырезом 266"/>
        <xdr:cNvSpPr/>
      </xdr:nvSpPr>
      <xdr:spPr>
        <a:xfrm>
          <a:off x="11588751" y="1466024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1708151</xdr:colOff>
      <xdr:row>528</xdr:row>
      <xdr:rowOff>82550</xdr:rowOff>
    </xdr:from>
    <xdr:to>
      <xdr:col>10</xdr:col>
      <xdr:colOff>2032001</xdr:colOff>
      <xdr:row>528</xdr:row>
      <xdr:rowOff>88900</xdr:rowOff>
    </xdr:to>
    <xdr:sp macro="" textlink="">
      <xdr:nvSpPr>
        <xdr:cNvPr id="268" name="Стрелка вправо с вырезом 267"/>
        <xdr:cNvSpPr/>
      </xdr:nvSpPr>
      <xdr:spPr>
        <a:xfrm>
          <a:off x="12668251" y="654621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1352551</xdr:colOff>
      <xdr:row>504</xdr:row>
      <xdr:rowOff>241300</xdr:rowOff>
    </xdr:from>
    <xdr:to>
      <xdr:col>2</xdr:col>
      <xdr:colOff>1612901</xdr:colOff>
      <xdr:row>504</xdr:row>
      <xdr:rowOff>384175</xdr:rowOff>
    </xdr:to>
    <xdr:sp macro="" textlink="">
      <xdr:nvSpPr>
        <xdr:cNvPr id="284" name="Стрелка вправо с вырезом 283"/>
        <xdr:cNvSpPr/>
      </xdr:nvSpPr>
      <xdr:spPr>
        <a:xfrm flipV="1">
          <a:off x="3409951" y="88328500"/>
          <a:ext cx="260350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1082675</xdr:colOff>
      <xdr:row>504</xdr:row>
      <xdr:rowOff>241300</xdr:rowOff>
    </xdr:from>
    <xdr:to>
      <xdr:col>6</xdr:col>
      <xdr:colOff>1358900</xdr:colOff>
      <xdr:row>504</xdr:row>
      <xdr:rowOff>384175</xdr:rowOff>
    </xdr:to>
    <xdr:sp macro="" textlink="">
      <xdr:nvSpPr>
        <xdr:cNvPr id="285" name="Стрелка вправо с вырезом 284"/>
        <xdr:cNvSpPr/>
      </xdr:nvSpPr>
      <xdr:spPr>
        <a:xfrm flipV="1">
          <a:off x="7775575" y="88328500"/>
          <a:ext cx="276225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1416051</xdr:colOff>
      <xdr:row>504</xdr:row>
      <xdr:rowOff>241300</xdr:rowOff>
    </xdr:from>
    <xdr:to>
      <xdr:col>10</xdr:col>
      <xdr:colOff>1739901</xdr:colOff>
      <xdr:row>504</xdr:row>
      <xdr:rowOff>387350</xdr:rowOff>
    </xdr:to>
    <xdr:sp macro="" textlink="">
      <xdr:nvSpPr>
        <xdr:cNvPr id="286" name="Стрелка вправо с вырезом 285"/>
        <xdr:cNvSpPr/>
      </xdr:nvSpPr>
      <xdr:spPr>
        <a:xfrm flipV="1">
          <a:off x="12376151" y="88328500"/>
          <a:ext cx="323850" cy="1460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1403351</xdr:colOff>
      <xdr:row>510</xdr:row>
      <xdr:rowOff>203200</xdr:rowOff>
    </xdr:from>
    <xdr:to>
      <xdr:col>2</xdr:col>
      <xdr:colOff>1663701</xdr:colOff>
      <xdr:row>510</xdr:row>
      <xdr:rowOff>346075</xdr:rowOff>
    </xdr:to>
    <xdr:sp macro="" textlink="">
      <xdr:nvSpPr>
        <xdr:cNvPr id="287" name="Стрелка вправо с вырезом 286"/>
        <xdr:cNvSpPr/>
      </xdr:nvSpPr>
      <xdr:spPr>
        <a:xfrm flipV="1">
          <a:off x="3460751" y="90462100"/>
          <a:ext cx="260350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1031875</xdr:colOff>
      <xdr:row>510</xdr:row>
      <xdr:rowOff>228600</xdr:rowOff>
    </xdr:from>
    <xdr:to>
      <xdr:col>6</xdr:col>
      <xdr:colOff>1308100</xdr:colOff>
      <xdr:row>510</xdr:row>
      <xdr:rowOff>371475</xdr:rowOff>
    </xdr:to>
    <xdr:sp macro="" textlink="">
      <xdr:nvSpPr>
        <xdr:cNvPr id="288" name="Стрелка вправо с вырезом 287"/>
        <xdr:cNvSpPr/>
      </xdr:nvSpPr>
      <xdr:spPr>
        <a:xfrm flipV="1">
          <a:off x="7724775" y="90487500"/>
          <a:ext cx="276225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1377951</xdr:colOff>
      <xdr:row>510</xdr:row>
      <xdr:rowOff>190500</xdr:rowOff>
    </xdr:from>
    <xdr:to>
      <xdr:col>10</xdr:col>
      <xdr:colOff>1701801</xdr:colOff>
      <xdr:row>510</xdr:row>
      <xdr:rowOff>336550</xdr:rowOff>
    </xdr:to>
    <xdr:sp macro="" textlink="">
      <xdr:nvSpPr>
        <xdr:cNvPr id="289" name="Стрелка вправо с вырезом 288"/>
        <xdr:cNvSpPr/>
      </xdr:nvSpPr>
      <xdr:spPr>
        <a:xfrm flipV="1">
          <a:off x="12338051" y="90449400"/>
          <a:ext cx="323850" cy="1460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1365251</xdr:colOff>
      <xdr:row>516</xdr:row>
      <xdr:rowOff>279400</xdr:rowOff>
    </xdr:from>
    <xdr:to>
      <xdr:col>2</xdr:col>
      <xdr:colOff>1625601</xdr:colOff>
      <xdr:row>516</xdr:row>
      <xdr:rowOff>422275</xdr:rowOff>
    </xdr:to>
    <xdr:sp macro="" textlink="">
      <xdr:nvSpPr>
        <xdr:cNvPr id="290" name="Стрелка вправо с вырезом 289"/>
        <xdr:cNvSpPr/>
      </xdr:nvSpPr>
      <xdr:spPr>
        <a:xfrm flipV="1">
          <a:off x="3422651" y="92710000"/>
          <a:ext cx="260350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1095375</xdr:colOff>
      <xdr:row>516</xdr:row>
      <xdr:rowOff>266700</xdr:rowOff>
    </xdr:from>
    <xdr:to>
      <xdr:col>6</xdr:col>
      <xdr:colOff>1371600</xdr:colOff>
      <xdr:row>516</xdr:row>
      <xdr:rowOff>409575</xdr:rowOff>
    </xdr:to>
    <xdr:sp macro="" textlink="">
      <xdr:nvSpPr>
        <xdr:cNvPr id="291" name="Стрелка вправо с вырезом 290"/>
        <xdr:cNvSpPr/>
      </xdr:nvSpPr>
      <xdr:spPr>
        <a:xfrm flipV="1">
          <a:off x="7788275" y="92697300"/>
          <a:ext cx="276225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1377951</xdr:colOff>
      <xdr:row>516</xdr:row>
      <xdr:rowOff>254000</xdr:rowOff>
    </xdr:from>
    <xdr:to>
      <xdr:col>10</xdr:col>
      <xdr:colOff>1701801</xdr:colOff>
      <xdr:row>516</xdr:row>
      <xdr:rowOff>400050</xdr:rowOff>
    </xdr:to>
    <xdr:sp macro="" textlink="">
      <xdr:nvSpPr>
        <xdr:cNvPr id="292" name="Стрелка вправо с вырезом 291"/>
        <xdr:cNvSpPr/>
      </xdr:nvSpPr>
      <xdr:spPr>
        <a:xfrm flipV="1">
          <a:off x="12338051" y="92684600"/>
          <a:ext cx="323850" cy="1460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1416051</xdr:colOff>
      <xdr:row>522</xdr:row>
      <xdr:rowOff>266700</xdr:rowOff>
    </xdr:from>
    <xdr:to>
      <xdr:col>2</xdr:col>
      <xdr:colOff>1676401</xdr:colOff>
      <xdr:row>522</xdr:row>
      <xdr:rowOff>409575</xdr:rowOff>
    </xdr:to>
    <xdr:sp macro="" textlink="">
      <xdr:nvSpPr>
        <xdr:cNvPr id="293" name="Стрелка вправо с вырезом 292"/>
        <xdr:cNvSpPr/>
      </xdr:nvSpPr>
      <xdr:spPr>
        <a:xfrm flipV="1">
          <a:off x="3473451" y="95008700"/>
          <a:ext cx="260350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1108075</xdr:colOff>
      <xdr:row>522</xdr:row>
      <xdr:rowOff>254000</xdr:rowOff>
    </xdr:from>
    <xdr:to>
      <xdr:col>6</xdr:col>
      <xdr:colOff>1384300</xdr:colOff>
      <xdr:row>522</xdr:row>
      <xdr:rowOff>396875</xdr:rowOff>
    </xdr:to>
    <xdr:sp macro="" textlink="">
      <xdr:nvSpPr>
        <xdr:cNvPr id="294" name="Стрелка вправо с вырезом 293"/>
        <xdr:cNvSpPr/>
      </xdr:nvSpPr>
      <xdr:spPr>
        <a:xfrm flipV="1">
          <a:off x="7800975" y="94996000"/>
          <a:ext cx="276225" cy="14287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1441451</xdr:colOff>
      <xdr:row>522</xdr:row>
      <xdr:rowOff>254000</xdr:rowOff>
    </xdr:from>
    <xdr:to>
      <xdr:col>10</xdr:col>
      <xdr:colOff>1765301</xdr:colOff>
      <xdr:row>522</xdr:row>
      <xdr:rowOff>400050</xdr:rowOff>
    </xdr:to>
    <xdr:sp macro="" textlink="">
      <xdr:nvSpPr>
        <xdr:cNvPr id="295" name="Стрелка вправо с вырезом 294"/>
        <xdr:cNvSpPr/>
      </xdr:nvSpPr>
      <xdr:spPr>
        <a:xfrm flipV="1">
          <a:off x="12401551" y="94996000"/>
          <a:ext cx="323850" cy="1460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60</xdr:row>
      <xdr:rowOff>266700</xdr:rowOff>
    </xdr:from>
    <xdr:to>
      <xdr:col>2</xdr:col>
      <xdr:colOff>1323975</xdr:colOff>
      <xdr:row>60</xdr:row>
      <xdr:rowOff>352425</xdr:rowOff>
    </xdr:to>
    <xdr:sp macro="" textlink="">
      <xdr:nvSpPr>
        <xdr:cNvPr id="296" name="Стрелка вправо с вырезом 295"/>
        <xdr:cNvSpPr/>
      </xdr:nvSpPr>
      <xdr:spPr>
        <a:xfrm>
          <a:off x="3105150" y="6475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60</xdr:row>
      <xdr:rowOff>247650</xdr:rowOff>
    </xdr:from>
    <xdr:to>
      <xdr:col>6</xdr:col>
      <xdr:colOff>1028700</xdr:colOff>
      <xdr:row>60</xdr:row>
      <xdr:rowOff>333375</xdr:rowOff>
    </xdr:to>
    <xdr:sp macro="" textlink="">
      <xdr:nvSpPr>
        <xdr:cNvPr id="297" name="Стрелка вправо с вырезом 296"/>
        <xdr:cNvSpPr/>
      </xdr:nvSpPr>
      <xdr:spPr>
        <a:xfrm>
          <a:off x="7445375" y="647382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60</xdr:row>
      <xdr:rowOff>209550</xdr:rowOff>
    </xdr:from>
    <xdr:to>
      <xdr:col>10</xdr:col>
      <xdr:colOff>952501</xdr:colOff>
      <xdr:row>60</xdr:row>
      <xdr:rowOff>304800</xdr:rowOff>
    </xdr:to>
    <xdr:sp macro="" textlink="">
      <xdr:nvSpPr>
        <xdr:cNvPr id="298" name="Стрелка вправо с вырезом 297"/>
        <xdr:cNvSpPr/>
      </xdr:nvSpPr>
      <xdr:spPr>
        <a:xfrm>
          <a:off x="11588751" y="647001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330</xdr:row>
      <xdr:rowOff>266700</xdr:rowOff>
    </xdr:from>
    <xdr:to>
      <xdr:col>2</xdr:col>
      <xdr:colOff>1323975</xdr:colOff>
      <xdr:row>330</xdr:row>
      <xdr:rowOff>352425</xdr:rowOff>
    </xdr:to>
    <xdr:sp macro="" textlink="">
      <xdr:nvSpPr>
        <xdr:cNvPr id="299" name="Стрелка вправо с вырезом 298"/>
        <xdr:cNvSpPr/>
      </xdr:nvSpPr>
      <xdr:spPr>
        <a:xfrm>
          <a:off x="3105150" y="91948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330</xdr:row>
      <xdr:rowOff>247650</xdr:rowOff>
    </xdr:from>
    <xdr:to>
      <xdr:col>6</xdr:col>
      <xdr:colOff>1028700</xdr:colOff>
      <xdr:row>330</xdr:row>
      <xdr:rowOff>333375</xdr:rowOff>
    </xdr:to>
    <xdr:sp macro="" textlink="">
      <xdr:nvSpPr>
        <xdr:cNvPr id="300" name="Стрелка вправо с вырезом 299"/>
        <xdr:cNvSpPr/>
      </xdr:nvSpPr>
      <xdr:spPr>
        <a:xfrm>
          <a:off x="7445375" y="919289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330</xdr:row>
      <xdr:rowOff>209550</xdr:rowOff>
    </xdr:from>
    <xdr:to>
      <xdr:col>10</xdr:col>
      <xdr:colOff>952501</xdr:colOff>
      <xdr:row>330</xdr:row>
      <xdr:rowOff>304800</xdr:rowOff>
    </xdr:to>
    <xdr:sp macro="" textlink="">
      <xdr:nvSpPr>
        <xdr:cNvPr id="301" name="Стрелка вправо с вырезом 300"/>
        <xdr:cNvSpPr/>
      </xdr:nvSpPr>
      <xdr:spPr>
        <a:xfrm>
          <a:off x="11588751" y="918908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336</xdr:row>
      <xdr:rowOff>266700</xdr:rowOff>
    </xdr:from>
    <xdr:to>
      <xdr:col>2</xdr:col>
      <xdr:colOff>1323975</xdr:colOff>
      <xdr:row>336</xdr:row>
      <xdr:rowOff>352425</xdr:rowOff>
    </xdr:to>
    <xdr:sp macro="" textlink="">
      <xdr:nvSpPr>
        <xdr:cNvPr id="302" name="Стрелка вправо с вырезом 301"/>
        <xdr:cNvSpPr/>
      </xdr:nvSpPr>
      <xdr:spPr>
        <a:xfrm>
          <a:off x="3105150" y="9441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336</xdr:row>
      <xdr:rowOff>247650</xdr:rowOff>
    </xdr:from>
    <xdr:to>
      <xdr:col>6</xdr:col>
      <xdr:colOff>1028700</xdr:colOff>
      <xdr:row>336</xdr:row>
      <xdr:rowOff>333375</xdr:rowOff>
    </xdr:to>
    <xdr:sp macro="" textlink="">
      <xdr:nvSpPr>
        <xdr:cNvPr id="303" name="Стрелка вправо с вырезом 302"/>
        <xdr:cNvSpPr/>
      </xdr:nvSpPr>
      <xdr:spPr>
        <a:xfrm>
          <a:off x="7445375" y="943927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336</xdr:row>
      <xdr:rowOff>209550</xdr:rowOff>
    </xdr:from>
    <xdr:to>
      <xdr:col>10</xdr:col>
      <xdr:colOff>952501</xdr:colOff>
      <xdr:row>336</xdr:row>
      <xdr:rowOff>304800</xdr:rowOff>
    </xdr:to>
    <xdr:sp macro="" textlink="">
      <xdr:nvSpPr>
        <xdr:cNvPr id="304" name="Стрелка вправо с вырезом 303"/>
        <xdr:cNvSpPr/>
      </xdr:nvSpPr>
      <xdr:spPr>
        <a:xfrm>
          <a:off x="11588751" y="943546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324</xdr:row>
      <xdr:rowOff>266700</xdr:rowOff>
    </xdr:from>
    <xdr:to>
      <xdr:col>2</xdr:col>
      <xdr:colOff>1323975</xdr:colOff>
      <xdr:row>324</xdr:row>
      <xdr:rowOff>352425</xdr:rowOff>
    </xdr:to>
    <xdr:sp macro="" textlink="">
      <xdr:nvSpPr>
        <xdr:cNvPr id="305" name="Стрелка вправо с вырезом 304"/>
        <xdr:cNvSpPr/>
      </xdr:nvSpPr>
      <xdr:spPr>
        <a:xfrm>
          <a:off x="3105150" y="89496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324</xdr:row>
      <xdr:rowOff>247650</xdr:rowOff>
    </xdr:from>
    <xdr:to>
      <xdr:col>6</xdr:col>
      <xdr:colOff>1028700</xdr:colOff>
      <xdr:row>324</xdr:row>
      <xdr:rowOff>333375</xdr:rowOff>
    </xdr:to>
    <xdr:sp macro="" textlink="">
      <xdr:nvSpPr>
        <xdr:cNvPr id="306" name="Стрелка вправо с вырезом 305"/>
        <xdr:cNvSpPr/>
      </xdr:nvSpPr>
      <xdr:spPr>
        <a:xfrm>
          <a:off x="7445375" y="89477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324</xdr:row>
      <xdr:rowOff>209550</xdr:rowOff>
    </xdr:from>
    <xdr:to>
      <xdr:col>10</xdr:col>
      <xdr:colOff>952501</xdr:colOff>
      <xdr:row>324</xdr:row>
      <xdr:rowOff>304800</xdr:rowOff>
    </xdr:to>
    <xdr:sp macro="" textlink="">
      <xdr:nvSpPr>
        <xdr:cNvPr id="307" name="Стрелка вправо с вырезом 306"/>
        <xdr:cNvSpPr/>
      </xdr:nvSpPr>
      <xdr:spPr>
        <a:xfrm>
          <a:off x="11588751" y="894397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414</xdr:row>
      <xdr:rowOff>180975</xdr:rowOff>
    </xdr:from>
    <xdr:to>
      <xdr:col>2</xdr:col>
      <xdr:colOff>828675</xdr:colOff>
      <xdr:row>414</xdr:row>
      <xdr:rowOff>266700</xdr:rowOff>
    </xdr:to>
    <xdr:sp macro="" textlink="">
      <xdr:nvSpPr>
        <xdr:cNvPr id="308" name="Стрелка вправо с вырезом 307"/>
        <xdr:cNvSpPr/>
      </xdr:nvSpPr>
      <xdr:spPr>
        <a:xfrm>
          <a:off x="2609850" y="120640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414</xdr:row>
      <xdr:rowOff>180975</xdr:rowOff>
    </xdr:from>
    <xdr:to>
      <xdr:col>6</xdr:col>
      <xdr:colOff>800100</xdr:colOff>
      <xdr:row>414</xdr:row>
      <xdr:rowOff>266700</xdr:rowOff>
    </xdr:to>
    <xdr:sp macro="" textlink="">
      <xdr:nvSpPr>
        <xdr:cNvPr id="309" name="Стрелка вправо с вырезом 308"/>
        <xdr:cNvSpPr/>
      </xdr:nvSpPr>
      <xdr:spPr>
        <a:xfrm>
          <a:off x="7216775" y="120640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1219200</xdr:colOff>
      <xdr:row>414</xdr:row>
      <xdr:rowOff>238125</xdr:rowOff>
    </xdr:from>
    <xdr:to>
      <xdr:col>10</xdr:col>
      <xdr:colOff>1495425</xdr:colOff>
      <xdr:row>414</xdr:row>
      <xdr:rowOff>323850</xdr:rowOff>
    </xdr:to>
    <xdr:sp macro="" textlink="">
      <xdr:nvSpPr>
        <xdr:cNvPr id="310" name="Стрелка вправо с вырезом 309"/>
        <xdr:cNvSpPr/>
      </xdr:nvSpPr>
      <xdr:spPr>
        <a:xfrm>
          <a:off x="12179300" y="1206976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1416051</xdr:colOff>
      <xdr:row>84</xdr:row>
      <xdr:rowOff>25400</xdr:rowOff>
    </xdr:from>
    <xdr:to>
      <xdr:col>2</xdr:col>
      <xdr:colOff>1638301</xdr:colOff>
      <xdr:row>84</xdr:row>
      <xdr:rowOff>139700</xdr:rowOff>
    </xdr:to>
    <xdr:sp macro="" textlink="">
      <xdr:nvSpPr>
        <xdr:cNvPr id="386" name="Стрелка вправо с вырезом 385"/>
        <xdr:cNvSpPr/>
      </xdr:nvSpPr>
      <xdr:spPr>
        <a:xfrm>
          <a:off x="3473451" y="69227700"/>
          <a:ext cx="222250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1311275</xdr:colOff>
      <xdr:row>84</xdr:row>
      <xdr:rowOff>6350</xdr:rowOff>
    </xdr:from>
    <xdr:to>
      <xdr:col>7</xdr:col>
      <xdr:colOff>152400</xdr:colOff>
      <xdr:row>84</xdr:row>
      <xdr:rowOff>127000</xdr:rowOff>
    </xdr:to>
    <xdr:sp macro="" textlink="">
      <xdr:nvSpPr>
        <xdr:cNvPr id="387" name="Стрелка вправо с вырезом 386"/>
        <xdr:cNvSpPr/>
      </xdr:nvSpPr>
      <xdr:spPr>
        <a:xfrm>
          <a:off x="8004175" y="69208650"/>
          <a:ext cx="250825" cy="1206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84</xdr:row>
      <xdr:rowOff>209550</xdr:rowOff>
    </xdr:from>
    <xdr:to>
      <xdr:col>10</xdr:col>
      <xdr:colOff>952501</xdr:colOff>
      <xdr:row>84</xdr:row>
      <xdr:rowOff>304800</xdr:rowOff>
    </xdr:to>
    <xdr:sp macro="" textlink="">
      <xdr:nvSpPr>
        <xdr:cNvPr id="388" name="Стрелка вправо с вырезом 387"/>
        <xdr:cNvSpPr/>
      </xdr:nvSpPr>
      <xdr:spPr>
        <a:xfrm>
          <a:off x="11588751" y="693737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96</xdr:row>
      <xdr:rowOff>266700</xdr:rowOff>
    </xdr:from>
    <xdr:to>
      <xdr:col>2</xdr:col>
      <xdr:colOff>1323975</xdr:colOff>
      <xdr:row>96</xdr:row>
      <xdr:rowOff>352425</xdr:rowOff>
    </xdr:to>
    <xdr:sp macro="" textlink="">
      <xdr:nvSpPr>
        <xdr:cNvPr id="389" name="Стрелка вправо с вырезом 388"/>
        <xdr:cNvSpPr/>
      </xdr:nvSpPr>
      <xdr:spPr>
        <a:xfrm>
          <a:off x="3105150" y="715518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96</xdr:row>
      <xdr:rowOff>247650</xdr:rowOff>
    </xdr:from>
    <xdr:to>
      <xdr:col>6</xdr:col>
      <xdr:colOff>1028700</xdr:colOff>
      <xdr:row>96</xdr:row>
      <xdr:rowOff>333375</xdr:rowOff>
    </xdr:to>
    <xdr:sp macro="" textlink="">
      <xdr:nvSpPr>
        <xdr:cNvPr id="390" name="Стрелка вправо с вырезом 389"/>
        <xdr:cNvSpPr/>
      </xdr:nvSpPr>
      <xdr:spPr>
        <a:xfrm>
          <a:off x="7445375" y="715454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96</xdr:row>
      <xdr:rowOff>209550</xdr:rowOff>
    </xdr:from>
    <xdr:to>
      <xdr:col>10</xdr:col>
      <xdr:colOff>952501</xdr:colOff>
      <xdr:row>96</xdr:row>
      <xdr:rowOff>304800</xdr:rowOff>
    </xdr:to>
    <xdr:sp macro="" textlink="">
      <xdr:nvSpPr>
        <xdr:cNvPr id="391" name="Стрелка вправо с вырезом 390"/>
        <xdr:cNvSpPr/>
      </xdr:nvSpPr>
      <xdr:spPr>
        <a:xfrm>
          <a:off x="11588751" y="715454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76200</xdr:colOff>
      <xdr:row>94</xdr:row>
      <xdr:rowOff>184742</xdr:rowOff>
    </xdr:from>
    <xdr:to>
      <xdr:col>0</xdr:col>
      <xdr:colOff>1028700</xdr:colOff>
      <xdr:row>97</xdr:row>
      <xdr:rowOff>88900</xdr:rowOff>
    </xdr:to>
    <xdr:pic>
      <xdr:nvPicPr>
        <xdr:cNvPr id="392" name="Изображение 391" descr="Samsung_Galaxy_on7_price.pn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748342"/>
          <a:ext cx="952500" cy="805858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101601</xdr:colOff>
      <xdr:row>81</xdr:row>
      <xdr:rowOff>228600</xdr:rowOff>
    </xdr:from>
    <xdr:to>
      <xdr:col>8</xdr:col>
      <xdr:colOff>1028700</xdr:colOff>
      <xdr:row>84</xdr:row>
      <xdr:rowOff>0</xdr:rowOff>
    </xdr:to>
    <xdr:pic>
      <xdr:nvPicPr>
        <xdr:cNvPr id="393" name="Изображение 392" descr="maket_samsung_galaxy_on5.pn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1" y="11341100"/>
          <a:ext cx="927099" cy="723900"/>
        </a:xfrm>
        <a:prstGeom prst="rect">
          <a:avLst/>
        </a:prstGeom>
      </xdr:spPr>
    </xdr:pic>
    <xdr:clientData/>
  </xdr:twoCellAnchor>
  <xdr:twoCellAnchor>
    <xdr:from>
      <xdr:col>2</xdr:col>
      <xdr:colOff>1047750</xdr:colOff>
      <xdr:row>186</xdr:row>
      <xdr:rowOff>266700</xdr:rowOff>
    </xdr:from>
    <xdr:to>
      <xdr:col>2</xdr:col>
      <xdr:colOff>1323975</xdr:colOff>
      <xdr:row>186</xdr:row>
      <xdr:rowOff>352425</xdr:rowOff>
    </xdr:to>
    <xdr:sp macro="" textlink="">
      <xdr:nvSpPr>
        <xdr:cNvPr id="394" name="Стрелка вправо с вырезом 393"/>
        <xdr:cNvSpPr/>
      </xdr:nvSpPr>
      <xdr:spPr>
        <a:xfrm>
          <a:off x="3105150" y="737235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186</xdr:row>
      <xdr:rowOff>247650</xdr:rowOff>
    </xdr:from>
    <xdr:to>
      <xdr:col>6</xdr:col>
      <xdr:colOff>1028700</xdr:colOff>
      <xdr:row>186</xdr:row>
      <xdr:rowOff>333375</xdr:rowOff>
    </xdr:to>
    <xdr:sp macro="" textlink="">
      <xdr:nvSpPr>
        <xdr:cNvPr id="395" name="Стрелка вправо с вырезом 394"/>
        <xdr:cNvSpPr/>
      </xdr:nvSpPr>
      <xdr:spPr>
        <a:xfrm>
          <a:off x="7445375" y="737171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186</xdr:row>
      <xdr:rowOff>209550</xdr:rowOff>
    </xdr:from>
    <xdr:to>
      <xdr:col>10</xdr:col>
      <xdr:colOff>952501</xdr:colOff>
      <xdr:row>186</xdr:row>
      <xdr:rowOff>304800</xdr:rowOff>
    </xdr:to>
    <xdr:sp macro="" textlink="">
      <xdr:nvSpPr>
        <xdr:cNvPr id="396" name="Стрелка вправо с вырезом 395"/>
        <xdr:cNvSpPr/>
      </xdr:nvSpPr>
      <xdr:spPr>
        <a:xfrm>
          <a:off x="11588751" y="737171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66</xdr:row>
      <xdr:rowOff>266700</xdr:rowOff>
    </xdr:from>
    <xdr:to>
      <xdr:col>2</xdr:col>
      <xdr:colOff>1323975</xdr:colOff>
      <xdr:row>66</xdr:row>
      <xdr:rowOff>352425</xdr:rowOff>
    </xdr:to>
    <xdr:sp macro="" textlink="">
      <xdr:nvSpPr>
        <xdr:cNvPr id="397" name="Стрелка вправо с вырезом 396"/>
        <xdr:cNvSpPr/>
      </xdr:nvSpPr>
      <xdr:spPr>
        <a:xfrm>
          <a:off x="3105150" y="672084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66</xdr:row>
      <xdr:rowOff>247650</xdr:rowOff>
    </xdr:from>
    <xdr:to>
      <xdr:col>6</xdr:col>
      <xdr:colOff>1028700</xdr:colOff>
      <xdr:row>66</xdr:row>
      <xdr:rowOff>333375</xdr:rowOff>
    </xdr:to>
    <xdr:sp macro="" textlink="">
      <xdr:nvSpPr>
        <xdr:cNvPr id="398" name="Стрелка вправо с вырезом 397"/>
        <xdr:cNvSpPr/>
      </xdr:nvSpPr>
      <xdr:spPr>
        <a:xfrm>
          <a:off x="7445375" y="672020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66</xdr:row>
      <xdr:rowOff>209550</xdr:rowOff>
    </xdr:from>
    <xdr:to>
      <xdr:col>10</xdr:col>
      <xdr:colOff>952501</xdr:colOff>
      <xdr:row>66</xdr:row>
      <xdr:rowOff>304800</xdr:rowOff>
    </xdr:to>
    <xdr:sp macro="" textlink="">
      <xdr:nvSpPr>
        <xdr:cNvPr id="399" name="Стрелка вправо с вырезом 398"/>
        <xdr:cNvSpPr/>
      </xdr:nvSpPr>
      <xdr:spPr>
        <a:xfrm>
          <a:off x="11588751" y="672020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450</xdr:row>
      <xdr:rowOff>180975</xdr:rowOff>
    </xdr:from>
    <xdr:to>
      <xdr:col>2</xdr:col>
      <xdr:colOff>828675</xdr:colOff>
      <xdr:row>450</xdr:row>
      <xdr:rowOff>266700</xdr:rowOff>
    </xdr:to>
    <xdr:sp macro="" textlink="">
      <xdr:nvSpPr>
        <xdr:cNvPr id="400" name="Стрелка вправо с вырезом 399"/>
        <xdr:cNvSpPr/>
      </xdr:nvSpPr>
      <xdr:spPr>
        <a:xfrm>
          <a:off x="2609850" y="130228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450</xdr:row>
      <xdr:rowOff>161925</xdr:rowOff>
    </xdr:from>
    <xdr:to>
      <xdr:col>6</xdr:col>
      <xdr:colOff>876300</xdr:colOff>
      <xdr:row>450</xdr:row>
      <xdr:rowOff>247650</xdr:rowOff>
    </xdr:to>
    <xdr:sp macro="" textlink="">
      <xdr:nvSpPr>
        <xdr:cNvPr id="401" name="Стрелка вправо с вырезом 400"/>
        <xdr:cNvSpPr/>
      </xdr:nvSpPr>
      <xdr:spPr>
        <a:xfrm>
          <a:off x="7292975" y="1302099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450</xdr:row>
      <xdr:rowOff>142875</xdr:rowOff>
    </xdr:from>
    <xdr:to>
      <xdr:col>10</xdr:col>
      <xdr:colOff>1438275</xdr:colOff>
      <xdr:row>450</xdr:row>
      <xdr:rowOff>228600</xdr:rowOff>
    </xdr:to>
    <xdr:sp macro="" textlink="">
      <xdr:nvSpPr>
        <xdr:cNvPr id="402" name="Стрелка вправо с вырезом 401"/>
        <xdr:cNvSpPr/>
      </xdr:nvSpPr>
      <xdr:spPr>
        <a:xfrm>
          <a:off x="12122150" y="130190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432</xdr:row>
      <xdr:rowOff>180975</xdr:rowOff>
    </xdr:from>
    <xdr:to>
      <xdr:col>2</xdr:col>
      <xdr:colOff>828675</xdr:colOff>
      <xdr:row>432</xdr:row>
      <xdr:rowOff>266700</xdr:rowOff>
    </xdr:to>
    <xdr:sp macro="" textlink="">
      <xdr:nvSpPr>
        <xdr:cNvPr id="403" name="Стрелка вправо с вырезом 402"/>
        <xdr:cNvSpPr/>
      </xdr:nvSpPr>
      <xdr:spPr>
        <a:xfrm>
          <a:off x="2609850" y="123002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432</xdr:row>
      <xdr:rowOff>161925</xdr:rowOff>
    </xdr:from>
    <xdr:to>
      <xdr:col>6</xdr:col>
      <xdr:colOff>876300</xdr:colOff>
      <xdr:row>432</xdr:row>
      <xdr:rowOff>247650</xdr:rowOff>
    </xdr:to>
    <xdr:sp macro="" textlink="">
      <xdr:nvSpPr>
        <xdr:cNvPr id="404" name="Стрелка вправо с вырезом 403"/>
        <xdr:cNvSpPr/>
      </xdr:nvSpPr>
      <xdr:spPr>
        <a:xfrm>
          <a:off x="7292975" y="1229836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432</xdr:row>
      <xdr:rowOff>142875</xdr:rowOff>
    </xdr:from>
    <xdr:to>
      <xdr:col>10</xdr:col>
      <xdr:colOff>1438275</xdr:colOff>
      <xdr:row>432</xdr:row>
      <xdr:rowOff>228600</xdr:rowOff>
    </xdr:to>
    <xdr:sp macro="" textlink="">
      <xdr:nvSpPr>
        <xdr:cNvPr id="405" name="Стрелка вправо с вырезом 404"/>
        <xdr:cNvSpPr/>
      </xdr:nvSpPr>
      <xdr:spPr>
        <a:xfrm>
          <a:off x="12122150" y="122964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438</xdr:row>
      <xdr:rowOff>180975</xdr:rowOff>
    </xdr:from>
    <xdr:to>
      <xdr:col>2</xdr:col>
      <xdr:colOff>828675</xdr:colOff>
      <xdr:row>438</xdr:row>
      <xdr:rowOff>266700</xdr:rowOff>
    </xdr:to>
    <xdr:sp macro="" textlink="">
      <xdr:nvSpPr>
        <xdr:cNvPr id="406" name="Стрелка вправо с вырезом 405"/>
        <xdr:cNvSpPr/>
      </xdr:nvSpPr>
      <xdr:spPr>
        <a:xfrm>
          <a:off x="2609850" y="125466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438</xdr:row>
      <xdr:rowOff>161925</xdr:rowOff>
    </xdr:from>
    <xdr:to>
      <xdr:col>6</xdr:col>
      <xdr:colOff>876300</xdr:colOff>
      <xdr:row>438</xdr:row>
      <xdr:rowOff>247650</xdr:rowOff>
    </xdr:to>
    <xdr:sp macro="" textlink="">
      <xdr:nvSpPr>
        <xdr:cNvPr id="407" name="Стрелка вправо с вырезом 406"/>
        <xdr:cNvSpPr/>
      </xdr:nvSpPr>
      <xdr:spPr>
        <a:xfrm>
          <a:off x="7292975" y="1254474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438</xdr:row>
      <xdr:rowOff>142875</xdr:rowOff>
    </xdr:from>
    <xdr:to>
      <xdr:col>10</xdr:col>
      <xdr:colOff>1438275</xdr:colOff>
      <xdr:row>438</xdr:row>
      <xdr:rowOff>228600</xdr:rowOff>
    </xdr:to>
    <xdr:sp macro="" textlink="">
      <xdr:nvSpPr>
        <xdr:cNvPr id="408" name="Стрелка вправо с вырезом 407"/>
        <xdr:cNvSpPr/>
      </xdr:nvSpPr>
      <xdr:spPr>
        <a:xfrm>
          <a:off x="12122150" y="125428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462</xdr:row>
      <xdr:rowOff>180975</xdr:rowOff>
    </xdr:from>
    <xdr:to>
      <xdr:col>2</xdr:col>
      <xdr:colOff>828675</xdr:colOff>
      <xdr:row>462</xdr:row>
      <xdr:rowOff>266700</xdr:rowOff>
    </xdr:to>
    <xdr:sp macro="" textlink="">
      <xdr:nvSpPr>
        <xdr:cNvPr id="409" name="Стрелка вправо с вырезом 408"/>
        <xdr:cNvSpPr/>
      </xdr:nvSpPr>
      <xdr:spPr>
        <a:xfrm>
          <a:off x="2609850" y="135016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462</xdr:row>
      <xdr:rowOff>161925</xdr:rowOff>
    </xdr:from>
    <xdr:to>
      <xdr:col>6</xdr:col>
      <xdr:colOff>876300</xdr:colOff>
      <xdr:row>462</xdr:row>
      <xdr:rowOff>247650</xdr:rowOff>
    </xdr:to>
    <xdr:sp macro="" textlink="">
      <xdr:nvSpPr>
        <xdr:cNvPr id="410" name="Стрелка вправо с вырезом 409"/>
        <xdr:cNvSpPr/>
      </xdr:nvSpPr>
      <xdr:spPr>
        <a:xfrm>
          <a:off x="7292975" y="1349978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462</xdr:row>
      <xdr:rowOff>142875</xdr:rowOff>
    </xdr:from>
    <xdr:to>
      <xdr:col>10</xdr:col>
      <xdr:colOff>1438275</xdr:colOff>
      <xdr:row>462</xdr:row>
      <xdr:rowOff>228600</xdr:rowOff>
    </xdr:to>
    <xdr:sp macro="" textlink="">
      <xdr:nvSpPr>
        <xdr:cNvPr id="411" name="Стрелка вправо с вырезом 410"/>
        <xdr:cNvSpPr/>
      </xdr:nvSpPr>
      <xdr:spPr>
        <a:xfrm>
          <a:off x="12122150" y="134978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1492250</xdr:colOff>
      <xdr:row>54</xdr:row>
      <xdr:rowOff>38100</xdr:rowOff>
    </xdr:from>
    <xdr:to>
      <xdr:col>3</xdr:col>
      <xdr:colOff>63500</xdr:colOff>
      <xdr:row>55</xdr:row>
      <xdr:rowOff>0</xdr:rowOff>
    </xdr:to>
    <xdr:sp macro="" textlink="">
      <xdr:nvSpPr>
        <xdr:cNvPr id="412" name="Стрелка вправо с вырезом 411"/>
        <xdr:cNvSpPr/>
      </xdr:nvSpPr>
      <xdr:spPr>
        <a:xfrm>
          <a:off x="3549650" y="6819900"/>
          <a:ext cx="2857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1260475</xdr:colOff>
      <xdr:row>54</xdr:row>
      <xdr:rowOff>44450</xdr:rowOff>
    </xdr:from>
    <xdr:to>
      <xdr:col>7</xdr:col>
      <xdr:colOff>177800</xdr:colOff>
      <xdr:row>54</xdr:row>
      <xdr:rowOff>165100</xdr:rowOff>
    </xdr:to>
    <xdr:sp macro="" textlink="">
      <xdr:nvSpPr>
        <xdr:cNvPr id="413" name="Стрелка вправо с вырезом 412"/>
        <xdr:cNvSpPr/>
      </xdr:nvSpPr>
      <xdr:spPr>
        <a:xfrm>
          <a:off x="7953375" y="6826250"/>
          <a:ext cx="327025" cy="1206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342</xdr:row>
      <xdr:rowOff>266700</xdr:rowOff>
    </xdr:from>
    <xdr:to>
      <xdr:col>2</xdr:col>
      <xdr:colOff>1323975</xdr:colOff>
      <xdr:row>342</xdr:row>
      <xdr:rowOff>352425</xdr:rowOff>
    </xdr:to>
    <xdr:sp macro="" textlink="">
      <xdr:nvSpPr>
        <xdr:cNvPr id="415" name="Стрелка вправо с вырезом 414"/>
        <xdr:cNvSpPr/>
      </xdr:nvSpPr>
      <xdr:spPr>
        <a:xfrm>
          <a:off x="3105150" y="9690100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342</xdr:row>
      <xdr:rowOff>247650</xdr:rowOff>
    </xdr:from>
    <xdr:to>
      <xdr:col>6</xdr:col>
      <xdr:colOff>1028700</xdr:colOff>
      <xdr:row>342</xdr:row>
      <xdr:rowOff>333375</xdr:rowOff>
    </xdr:to>
    <xdr:sp macro="" textlink="">
      <xdr:nvSpPr>
        <xdr:cNvPr id="416" name="Стрелка вправо с вырезом 415"/>
        <xdr:cNvSpPr/>
      </xdr:nvSpPr>
      <xdr:spPr>
        <a:xfrm>
          <a:off x="7445375" y="968819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342</xdr:row>
      <xdr:rowOff>209550</xdr:rowOff>
    </xdr:from>
    <xdr:to>
      <xdr:col>10</xdr:col>
      <xdr:colOff>952501</xdr:colOff>
      <xdr:row>342</xdr:row>
      <xdr:rowOff>304800</xdr:rowOff>
    </xdr:to>
    <xdr:sp macro="" textlink="">
      <xdr:nvSpPr>
        <xdr:cNvPr id="417" name="Стрелка вправо с вырезом 416"/>
        <xdr:cNvSpPr/>
      </xdr:nvSpPr>
      <xdr:spPr>
        <a:xfrm>
          <a:off x="11588751" y="96843850"/>
          <a:ext cx="323850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1403350</xdr:colOff>
      <xdr:row>546</xdr:row>
      <xdr:rowOff>231775</xdr:rowOff>
    </xdr:from>
    <xdr:to>
      <xdr:col>2</xdr:col>
      <xdr:colOff>1679575</xdr:colOff>
      <xdr:row>546</xdr:row>
      <xdr:rowOff>317500</xdr:rowOff>
    </xdr:to>
    <xdr:sp macro="" textlink="">
      <xdr:nvSpPr>
        <xdr:cNvPr id="418" name="Стрелка вправо с вырезом 417"/>
        <xdr:cNvSpPr/>
      </xdr:nvSpPr>
      <xdr:spPr>
        <a:xfrm>
          <a:off x="3460750" y="101488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1095375</xdr:colOff>
      <xdr:row>546</xdr:row>
      <xdr:rowOff>231775</xdr:rowOff>
    </xdr:from>
    <xdr:to>
      <xdr:col>6</xdr:col>
      <xdr:colOff>1371600</xdr:colOff>
      <xdr:row>546</xdr:row>
      <xdr:rowOff>317500</xdr:rowOff>
    </xdr:to>
    <xdr:sp macro="" textlink="">
      <xdr:nvSpPr>
        <xdr:cNvPr id="419" name="Стрелка вправо с вырезом 418"/>
        <xdr:cNvSpPr/>
      </xdr:nvSpPr>
      <xdr:spPr>
        <a:xfrm>
          <a:off x="7788275" y="101488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1768475</xdr:colOff>
      <xdr:row>546</xdr:row>
      <xdr:rowOff>92075</xdr:rowOff>
    </xdr:from>
    <xdr:to>
      <xdr:col>10</xdr:col>
      <xdr:colOff>2044700</xdr:colOff>
      <xdr:row>546</xdr:row>
      <xdr:rowOff>165100</xdr:rowOff>
    </xdr:to>
    <xdr:sp macro="" textlink="">
      <xdr:nvSpPr>
        <xdr:cNvPr id="420" name="Стрелка вправо с вырезом 419"/>
        <xdr:cNvSpPr/>
      </xdr:nvSpPr>
      <xdr:spPr>
        <a:xfrm>
          <a:off x="12728575" y="684053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72</xdr:row>
      <xdr:rowOff>266700</xdr:rowOff>
    </xdr:from>
    <xdr:to>
      <xdr:col>2</xdr:col>
      <xdr:colOff>1323975</xdr:colOff>
      <xdr:row>72</xdr:row>
      <xdr:rowOff>352425</xdr:rowOff>
    </xdr:to>
    <xdr:sp macro="" textlink="">
      <xdr:nvSpPr>
        <xdr:cNvPr id="203" name="Стрелка вправо с вырезом 202"/>
        <xdr:cNvSpPr/>
      </xdr:nvSpPr>
      <xdr:spPr>
        <a:xfrm>
          <a:off x="3105150" y="79248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72</xdr:row>
      <xdr:rowOff>247650</xdr:rowOff>
    </xdr:from>
    <xdr:to>
      <xdr:col>6</xdr:col>
      <xdr:colOff>1028700</xdr:colOff>
      <xdr:row>72</xdr:row>
      <xdr:rowOff>333375</xdr:rowOff>
    </xdr:to>
    <xdr:sp macro="" textlink="">
      <xdr:nvSpPr>
        <xdr:cNvPr id="204" name="Стрелка вправо с вырезом 203"/>
        <xdr:cNvSpPr/>
      </xdr:nvSpPr>
      <xdr:spPr>
        <a:xfrm>
          <a:off x="7445375" y="79184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72</xdr:row>
      <xdr:rowOff>209550</xdr:rowOff>
    </xdr:from>
    <xdr:to>
      <xdr:col>10</xdr:col>
      <xdr:colOff>952501</xdr:colOff>
      <xdr:row>72</xdr:row>
      <xdr:rowOff>304800</xdr:rowOff>
    </xdr:to>
    <xdr:sp macro="" textlink="">
      <xdr:nvSpPr>
        <xdr:cNvPr id="205" name="Стрелка вправо с вырезом 204"/>
        <xdr:cNvSpPr/>
      </xdr:nvSpPr>
      <xdr:spPr>
        <a:xfrm>
          <a:off x="11588751" y="79184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9</xdr:col>
      <xdr:colOff>0</xdr:colOff>
      <xdr:row>480</xdr:row>
      <xdr:rowOff>0</xdr:rowOff>
    </xdr:from>
    <xdr:to>
      <xdr:col>9</xdr:col>
      <xdr:colOff>406400</xdr:colOff>
      <xdr:row>480</xdr:row>
      <xdr:rowOff>101600</xdr:rowOff>
    </xdr:to>
    <xdr:pic>
      <xdr:nvPicPr>
        <xdr:cNvPr id="3083" name="Picture 11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56870600"/>
          <a:ext cx="4064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1047750</xdr:colOff>
      <xdr:row>288</xdr:row>
      <xdr:rowOff>266700</xdr:rowOff>
    </xdr:from>
    <xdr:to>
      <xdr:col>2</xdr:col>
      <xdr:colOff>1323975</xdr:colOff>
      <xdr:row>288</xdr:row>
      <xdr:rowOff>352425</xdr:rowOff>
    </xdr:to>
    <xdr:sp macro="" textlink="">
      <xdr:nvSpPr>
        <xdr:cNvPr id="174" name="Стрелка вправо с вырезом 173"/>
        <xdr:cNvSpPr/>
      </xdr:nvSpPr>
      <xdr:spPr>
        <a:xfrm>
          <a:off x="3105150" y="319532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288</xdr:row>
      <xdr:rowOff>247650</xdr:rowOff>
    </xdr:from>
    <xdr:to>
      <xdr:col>6</xdr:col>
      <xdr:colOff>1028700</xdr:colOff>
      <xdr:row>288</xdr:row>
      <xdr:rowOff>333375</xdr:rowOff>
    </xdr:to>
    <xdr:sp macro="" textlink="">
      <xdr:nvSpPr>
        <xdr:cNvPr id="186" name="Стрелка вправо с вырезом 185"/>
        <xdr:cNvSpPr/>
      </xdr:nvSpPr>
      <xdr:spPr>
        <a:xfrm>
          <a:off x="7445375" y="319468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288</xdr:row>
      <xdr:rowOff>209550</xdr:rowOff>
    </xdr:from>
    <xdr:to>
      <xdr:col>10</xdr:col>
      <xdr:colOff>952501</xdr:colOff>
      <xdr:row>288</xdr:row>
      <xdr:rowOff>304800</xdr:rowOff>
    </xdr:to>
    <xdr:sp macro="" textlink="">
      <xdr:nvSpPr>
        <xdr:cNvPr id="197" name="Стрелка вправо с вырезом 196"/>
        <xdr:cNvSpPr/>
      </xdr:nvSpPr>
      <xdr:spPr>
        <a:xfrm>
          <a:off x="11588751" y="319468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306</xdr:row>
      <xdr:rowOff>266700</xdr:rowOff>
    </xdr:from>
    <xdr:to>
      <xdr:col>2</xdr:col>
      <xdr:colOff>1323975</xdr:colOff>
      <xdr:row>306</xdr:row>
      <xdr:rowOff>352425</xdr:rowOff>
    </xdr:to>
    <xdr:sp macro="" textlink="">
      <xdr:nvSpPr>
        <xdr:cNvPr id="198" name="Стрелка вправо с вырезом 197"/>
        <xdr:cNvSpPr/>
      </xdr:nvSpPr>
      <xdr:spPr>
        <a:xfrm>
          <a:off x="3105150" y="334137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306</xdr:row>
      <xdr:rowOff>247650</xdr:rowOff>
    </xdr:from>
    <xdr:to>
      <xdr:col>6</xdr:col>
      <xdr:colOff>1028700</xdr:colOff>
      <xdr:row>306</xdr:row>
      <xdr:rowOff>333375</xdr:rowOff>
    </xdr:to>
    <xdr:sp macro="" textlink="">
      <xdr:nvSpPr>
        <xdr:cNvPr id="199" name="Стрелка вправо с вырезом 198"/>
        <xdr:cNvSpPr/>
      </xdr:nvSpPr>
      <xdr:spPr>
        <a:xfrm>
          <a:off x="7445375" y="334073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306</xdr:row>
      <xdr:rowOff>209550</xdr:rowOff>
    </xdr:from>
    <xdr:to>
      <xdr:col>10</xdr:col>
      <xdr:colOff>952501</xdr:colOff>
      <xdr:row>306</xdr:row>
      <xdr:rowOff>304800</xdr:rowOff>
    </xdr:to>
    <xdr:sp macro="" textlink="">
      <xdr:nvSpPr>
        <xdr:cNvPr id="200" name="Стрелка вправо с вырезом 199"/>
        <xdr:cNvSpPr/>
      </xdr:nvSpPr>
      <xdr:spPr>
        <a:xfrm>
          <a:off x="11588751" y="334073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276</xdr:row>
      <xdr:rowOff>266700</xdr:rowOff>
    </xdr:from>
    <xdr:to>
      <xdr:col>2</xdr:col>
      <xdr:colOff>1323975</xdr:colOff>
      <xdr:row>276</xdr:row>
      <xdr:rowOff>352425</xdr:rowOff>
    </xdr:to>
    <xdr:sp macro="" textlink="">
      <xdr:nvSpPr>
        <xdr:cNvPr id="201" name="Стрелка вправо с вырезом 200"/>
        <xdr:cNvSpPr/>
      </xdr:nvSpPr>
      <xdr:spPr>
        <a:xfrm>
          <a:off x="3105150" y="304927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276</xdr:row>
      <xdr:rowOff>247650</xdr:rowOff>
    </xdr:from>
    <xdr:to>
      <xdr:col>6</xdr:col>
      <xdr:colOff>1028700</xdr:colOff>
      <xdr:row>276</xdr:row>
      <xdr:rowOff>333375</xdr:rowOff>
    </xdr:to>
    <xdr:sp macro="" textlink="">
      <xdr:nvSpPr>
        <xdr:cNvPr id="202" name="Стрелка вправо с вырезом 201"/>
        <xdr:cNvSpPr/>
      </xdr:nvSpPr>
      <xdr:spPr>
        <a:xfrm>
          <a:off x="7445375" y="304863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276</xdr:row>
      <xdr:rowOff>209550</xdr:rowOff>
    </xdr:from>
    <xdr:to>
      <xdr:col>10</xdr:col>
      <xdr:colOff>952501</xdr:colOff>
      <xdr:row>276</xdr:row>
      <xdr:rowOff>304800</xdr:rowOff>
    </xdr:to>
    <xdr:sp macro="" textlink="">
      <xdr:nvSpPr>
        <xdr:cNvPr id="208" name="Стрелка вправо с вырезом 207"/>
        <xdr:cNvSpPr/>
      </xdr:nvSpPr>
      <xdr:spPr>
        <a:xfrm>
          <a:off x="11588751" y="304863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1479551</xdr:colOff>
      <xdr:row>30</xdr:row>
      <xdr:rowOff>25400</xdr:rowOff>
    </xdr:from>
    <xdr:to>
      <xdr:col>3</xdr:col>
      <xdr:colOff>12701</xdr:colOff>
      <xdr:row>30</xdr:row>
      <xdr:rowOff>165100</xdr:rowOff>
    </xdr:to>
    <xdr:sp macro="" textlink="">
      <xdr:nvSpPr>
        <xdr:cNvPr id="212" name="Стрелка вправо с вырезом 211"/>
        <xdr:cNvSpPr/>
      </xdr:nvSpPr>
      <xdr:spPr>
        <a:xfrm>
          <a:off x="3536951" y="67437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1143001</xdr:colOff>
      <xdr:row>30</xdr:row>
      <xdr:rowOff>82550</xdr:rowOff>
    </xdr:from>
    <xdr:to>
      <xdr:col>7</xdr:col>
      <xdr:colOff>127001</xdr:colOff>
      <xdr:row>30</xdr:row>
      <xdr:rowOff>266700</xdr:rowOff>
    </xdr:to>
    <xdr:sp macro="" textlink="">
      <xdr:nvSpPr>
        <xdr:cNvPr id="213" name="Стрелка вправо с вырезом 212"/>
        <xdr:cNvSpPr/>
      </xdr:nvSpPr>
      <xdr:spPr>
        <a:xfrm>
          <a:off x="7835901" y="3752850"/>
          <a:ext cx="393700" cy="184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1454151</xdr:colOff>
      <xdr:row>30</xdr:row>
      <xdr:rowOff>69850</xdr:rowOff>
    </xdr:from>
    <xdr:to>
      <xdr:col>10</xdr:col>
      <xdr:colOff>2070101</xdr:colOff>
      <xdr:row>30</xdr:row>
      <xdr:rowOff>279400</xdr:rowOff>
    </xdr:to>
    <xdr:sp macro="" textlink="">
      <xdr:nvSpPr>
        <xdr:cNvPr id="214" name="Стрелка вправо с вырезом 213"/>
        <xdr:cNvSpPr/>
      </xdr:nvSpPr>
      <xdr:spPr>
        <a:xfrm>
          <a:off x="12414251" y="3740150"/>
          <a:ext cx="615950" cy="209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126</xdr:row>
      <xdr:rowOff>247650</xdr:rowOff>
    </xdr:from>
    <xdr:to>
      <xdr:col>6</xdr:col>
      <xdr:colOff>1028700</xdr:colOff>
      <xdr:row>126</xdr:row>
      <xdr:rowOff>333375</xdr:rowOff>
    </xdr:to>
    <xdr:sp macro="" textlink="">
      <xdr:nvSpPr>
        <xdr:cNvPr id="216" name="Стрелка вправо с вырезом 215"/>
        <xdr:cNvSpPr/>
      </xdr:nvSpPr>
      <xdr:spPr>
        <a:xfrm>
          <a:off x="7445375" y="210629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126</xdr:row>
      <xdr:rowOff>209550</xdr:rowOff>
    </xdr:from>
    <xdr:to>
      <xdr:col>10</xdr:col>
      <xdr:colOff>952501</xdr:colOff>
      <xdr:row>126</xdr:row>
      <xdr:rowOff>304800</xdr:rowOff>
    </xdr:to>
    <xdr:sp macro="" textlink="">
      <xdr:nvSpPr>
        <xdr:cNvPr id="217" name="Стрелка вправо с вырезом 216"/>
        <xdr:cNvSpPr/>
      </xdr:nvSpPr>
      <xdr:spPr>
        <a:xfrm>
          <a:off x="11588751" y="210629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144</xdr:row>
      <xdr:rowOff>266700</xdr:rowOff>
    </xdr:from>
    <xdr:to>
      <xdr:col>2</xdr:col>
      <xdr:colOff>1323975</xdr:colOff>
      <xdr:row>144</xdr:row>
      <xdr:rowOff>352425</xdr:rowOff>
    </xdr:to>
    <xdr:sp macro="" textlink="">
      <xdr:nvSpPr>
        <xdr:cNvPr id="218" name="Стрелка вправо с вырезом 217"/>
        <xdr:cNvSpPr/>
      </xdr:nvSpPr>
      <xdr:spPr>
        <a:xfrm>
          <a:off x="3105150" y="213106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144</xdr:row>
      <xdr:rowOff>247650</xdr:rowOff>
    </xdr:from>
    <xdr:to>
      <xdr:col>6</xdr:col>
      <xdr:colOff>1028700</xdr:colOff>
      <xdr:row>144</xdr:row>
      <xdr:rowOff>333375</xdr:rowOff>
    </xdr:to>
    <xdr:sp macro="" textlink="">
      <xdr:nvSpPr>
        <xdr:cNvPr id="219" name="Стрелка вправо с вырезом 218"/>
        <xdr:cNvSpPr/>
      </xdr:nvSpPr>
      <xdr:spPr>
        <a:xfrm>
          <a:off x="7445375" y="213042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144</xdr:row>
      <xdr:rowOff>209550</xdr:rowOff>
    </xdr:from>
    <xdr:to>
      <xdr:col>10</xdr:col>
      <xdr:colOff>952501</xdr:colOff>
      <xdr:row>144</xdr:row>
      <xdr:rowOff>304800</xdr:rowOff>
    </xdr:to>
    <xdr:sp macro="" textlink="">
      <xdr:nvSpPr>
        <xdr:cNvPr id="220" name="Стрелка вправо с вырезом 219"/>
        <xdr:cNvSpPr/>
      </xdr:nvSpPr>
      <xdr:spPr>
        <a:xfrm>
          <a:off x="11588751" y="213042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150</xdr:row>
      <xdr:rowOff>266700</xdr:rowOff>
    </xdr:from>
    <xdr:to>
      <xdr:col>2</xdr:col>
      <xdr:colOff>1323975</xdr:colOff>
      <xdr:row>150</xdr:row>
      <xdr:rowOff>352425</xdr:rowOff>
    </xdr:to>
    <xdr:sp macro="" textlink="">
      <xdr:nvSpPr>
        <xdr:cNvPr id="221" name="Стрелка вправо с вырезом 220"/>
        <xdr:cNvSpPr/>
      </xdr:nvSpPr>
      <xdr:spPr>
        <a:xfrm>
          <a:off x="3105150" y="215519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150</xdr:row>
      <xdr:rowOff>247650</xdr:rowOff>
    </xdr:from>
    <xdr:to>
      <xdr:col>6</xdr:col>
      <xdr:colOff>1028700</xdr:colOff>
      <xdr:row>150</xdr:row>
      <xdr:rowOff>333375</xdr:rowOff>
    </xdr:to>
    <xdr:sp macro="" textlink="">
      <xdr:nvSpPr>
        <xdr:cNvPr id="222" name="Стрелка вправо с вырезом 221"/>
        <xdr:cNvSpPr/>
      </xdr:nvSpPr>
      <xdr:spPr>
        <a:xfrm>
          <a:off x="7445375" y="215455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150</xdr:row>
      <xdr:rowOff>209550</xdr:rowOff>
    </xdr:from>
    <xdr:to>
      <xdr:col>10</xdr:col>
      <xdr:colOff>952501</xdr:colOff>
      <xdr:row>150</xdr:row>
      <xdr:rowOff>304800</xdr:rowOff>
    </xdr:to>
    <xdr:sp macro="" textlink="">
      <xdr:nvSpPr>
        <xdr:cNvPr id="223" name="Стрелка вправо с вырезом 222"/>
        <xdr:cNvSpPr/>
      </xdr:nvSpPr>
      <xdr:spPr>
        <a:xfrm>
          <a:off x="11588751" y="215455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1479551</xdr:colOff>
      <xdr:row>36</xdr:row>
      <xdr:rowOff>25400</xdr:rowOff>
    </xdr:from>
    <xdr:to>
      <xdr:col>3</xdr:col>
      <xdr:colOff>12701</xdr:colOff>
      <xdr:row>36</xdr:row>
      <xdr:rowOff>165100</xdr:rowOff>
    </xdr:to>
    <xdr:sp macro="" textlink="">
      <xdr:nvSpPr>
        <xdr:cNvPr id="228" name="Стрелка вправо с вырезом 227"/>
        <xdr:cNvSpPr/>
      </xdr:nvSpPr>
      <xdr:spPr>
        <a:xfrm>
          <a:off x="3536951" y="36957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1235075</xdr:colOff>
      <xdr:row>36</xdr:row>
      <xdr:rowOff>31750</xdr:rowOff>
    </xdr:from>
    <xdr:to>
      <xdr:col>7</xdr:col>
      <xdr:colOff>127000</xdr:colOff>
      <xdr:row>37</xdr:row>
      <xdr:rowOff>0</xdr:rowOff>
    </xdr:to>
    <xdr:sp macro="" textlink="">
      <xdr:nvSpPr>
        <xdr:cNvPr id="229" name="Стрелка вправо с вырезом 228"/>
        <xdr:cNvSpPr/>
      </xdr:nvSpPr>
      <xdr:spPr>
        <a:xfrm>
          <a:off x="7927975" y="3702050"/>
          <a:ext cx="301625" cy="3238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1479551</xdr:colOff>
      <xdr:row>36</xdr:row>
      <xdr:rowOff>6350</xdr:rowOff>
    </xdr:from>
    <xdr:to>
      <xdr:col>11</xdr:col>
      <xdr:colOff>12701</xdr:colOff>
      <xdr:row>37</xdr:row>
      <xdr:rowOff>38100</xdr:rowOff>
    </xdr:to>
    <xdr:sp macro="" textlink="">
      <xdr:nvSpPr>
        <xdr:cNvPr id="230" name="Стрелка вправо с вырезом 229"/>
        <xdr:cNvSpPr/>
      </xdr:nvSpPr>
      <xdr:spPr>
        <a:xfrm>
          <a:off x="12439651" y="3676650"/>
          <a:ext cx="615950" cy="387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426</xdr:row>
      <xdr:rowOff>180975</xdr:rowOff>
    </xdr:from>
    <xdr:to>
      <xdr:col>2</xdr:col>
      <xdr:colOff>828675</xdr:colOff>
      <xdr:row>426</xdr:row>
      <xdr:rowOff>266700</xdr:rowOff>
    </xdr:to>
    <xdr:sp macro="" textlink="">
      <xdr:nvSpPr>
        <xdr:cNvPr id="244" name="Стрелка вправо с вырезом 243"/>
        <xdr:cNvSpPr/>
      </xdr:nvSpPr>
      <xdr:spPr>
        <a:xfrm>
          <a:off x="2609850" y="642651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426</xdr:row>
      <xdr:rowOff>161925</xdr:rowOff>
    </xdr:from>
    <xdr:to>
      <xdr:col>6</xdr:col>
      <xdr:colOff>876300</xdr:colOff>
      <xdr:row>426</xdr:row>
      <xdr:rowOff>247650</xdr:rowOff>
    </xdr:to>
    <xdr:sp macro="" textlink="">
      <xdr:nvSpPr>
        <xdr:cNvPr id="245" name="Стрелка вправо с вырезом 244"/>
        <xdr:cNvSpPr/>
      </xdr:nvSpPr>
      <xdr:spPr>
        <a:xfrm>
          <a:off x="7292975" y="642461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426</xdr:row>
      <xdr:rowOff>142875</xdr:rowOff>
    </xdr:from>
    <xdr:to>
      <xdr:col>10</xdr:col>
      <xdr:colOff>1438275</xdr:colOff>
      <xdr:row>426</xdr:row>
      <xdr:rowOff>228600</xdr:rowOff>
    </xdr:to>
    <xdr:sp macro="" textlink="">
      <xdr:nvSpPr>
        <xdr:cNvPr id="246" name="Стрелка вправо с вырезом 245"/>
        <xdr:cNvSpPr/>
      </xdr:nvSpPr>
      <xdr:spPr>
        <a:xfrm>
          <a:off x="12122150" y="6422707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108</xdr:row>
      <xdr:rowOff>266700</xdr:rowOff>
    </xdr:from>
    <xdr:to>
      <xdr:col>2</xdr:col>
      <xdr:colOff>1323975</xdr:colOff>
      <xdr:row>108</xdr:row>
      <xdr:rowOff>352425</xdr:rowOff>
    </xdr:to>
    <xdr:sp macro="" textlink="">
      <xdr:nvSpPr>
        <xdr:cNvPr id="247" name="Стрелка вправо с вырезом 246"/>
        <xdr:cNvSpPr/>
      </xdr:nvSpPr>
      <xdr:spPr>
        <a:xfrm>
          <a:off x="3105150" y="163449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108</xdr:row>
      <xdr:rowOff>247650</xdr:rowOff>
    </xdr:from>
    <xdr:to>
      <xdr:col>6</xdr:col>
      <xdr:colOff>1028700</xdr:colOff>
      <xdr:row>108</xdr:row>
      <xdr:rowOff>333375</xdr:rowOff>
    </xdr:to>
    <xdr:sp macro="" textlink="">
      <xdr:nvSpPr>
        <xdr:cNvPr id="248" name="Стрелка вправо с вырезом 247"/>
        <xdr:cNvSpPr/>
      </xdr:nvSpPr>
      <xdr:spPr>
        <a:xfrm>
          <a:off x="7445375" y="163385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108</xdr:row>
      <xdr:rowOff>209550</xdr:rowOff>
    </xdr:from>
    <xdr:to>
      <xdr:col>10</xdr:col>
      <xdr:colOff>952501</xdr:colOff>
      <xdr:row>108</xdr:row>
      <xdr:rowOff>304800</xdr:rowOff>
    </xdr:to>
    <xdr:sp macro="" textlink="">
      <xdr:nvSpPr>
        <xdr:cNvPr id="249" name="Стрелка вправо с вырезом 248"/>
        <xdr:cNvSpPr/>
      </xdr:nvSpPr>
      <xdr:spPr>
        <a:xfrm>
          <a:off x="11588751" y="163385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1479551</xdr:colOff>
      <xdr:row>42</xdr:row>
      <xdr:rowOff>25400</xdr:rowOff>
    </xdr:from>
    <xdr:to>
      <xdr:col>3</xdr:col>
      <xdr:colOff>12701</xdr:colOff>
      <xdr:row>42</xdr:row>
      <xdr:rowOff>165100</xdr:rowOff>
    </xdr:to>
    <xdr:sp macro="" textlink="">
      <xdr:nvSpPr>
        <xdr:cNvPr id="251" name="Стрелка вправо с вырезом 250"/>
        <xdr:cNvSpPr/>
      </xdr:nvSpPr>
      <xdr:spPr>
        <a:xfrm>
          <a:off x="3536951" y="56388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1235075</xdr:colOff>
      <xdr:row>42</xdr:row>
      <xdr:rowOff>31750</xdr:rowOff>
    </xdr:from>
    <xdr:to>
      <xdr:col>7</xdr:col>
      <xdr:colOff>127000</xdr:colOff>
      <xdr:row>43</xdr:row>
      <xdr:rowOff>0</xdr:rowOff>
    </xdr:to>
    <xdr:sp macro="" textlink="">
      <xdr:nvSpPr>
        <xdr:cNvPr id="252" name="Стрелка вправо с вырезом 251"/>
        <xdr:cNvSpPr/>
      </xdr:nvSpPr>
      <xdr:spPr>
        <a:xfrm>
          <a:off x="7927975" y="5645150"/>
          <a:ext cx="301625" cy="222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1479551</xdr:colOff>
      <xdr:row>42</xdr:row>
      <xdr:rowOff>6350</xdr:rowOff>
    </xdr:from>
    <xdr:to>
      <xdr:col>11</xdr:col>
      <xdr:colOff>12701</xdr:colOff>
      <xdr:row>43</xdr:row>
      <xdr:rowOff>38100</xdr:rowOff>
    </xdr:to>
    <xdr:sp macro="" textlink="">
      <xdr:nvSpPr>
        <xdr:cNvPr id="257" name="Стрелка вправо с вырезом 256"/>
        <xdr:cNvSpPr/>
      </xdr:nvSpPr>
      <xdr:spPr>
        <a:xfrm>
          <a:off x="12439651" y="5619750"/>
          <a:ext cx="615950" cy="285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114</xdr:row>
      <xdr:rowOff>266700</xdr:rowOff>
    </xdr:from>
    <xdr:to>
      <xdr:col>2</xdr:col>
      <xdr:colOff>1323975</xdr:colOff>
      <xdr:row>114</xdr:row>
      <xdr:rowOff>352425</xdr:rowOff>
    </xdr:to>
    <xdr:sp macro="" textlink="">
      <xdr:nvSpPr>
        <xdr:cNvPr id="260" name="Стрелка вправо с вырезом 259"/>
        <xdr:cNvSpPr/>
      </xdr:nvSpPr>
      <xdr:spPr>
        <a:xfrm>
          <a:off x="3105150" y="194691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114</xdr:row>
      <xdr:rowOff>247650</xdr:rowOff>
    </xdr:from>
    <xdr:to>
      <xdr:col>6</xdr:col>
      <xdr:colOff>1028700</xdr:colOff>
      <xdr:row>114</xdr:row>
      <xdr:rowOff>333375</xdr:rowOff>
    </xdr:to>
    <xdr:sp macro="" textlink="">
      <xdr:nvSpPr>
        <xdr:cNvPr id="261" name="Стрелка вправо с вырезом 260"/>
        <xdr:cNvSpPr/>
      </xdr:nvSpPr>
      <xdr:spPr>
        <a:xfrm>
          <a:off x="7445375" y="194627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114</xdr:row>
      <xdr:rowOff>209550</xdr:rowOff>
    </xdr:from>
    <xdr:to>
      <xdr:col>10</xdr:col>
      <xdr:colOff>952501</xdr:colOff>
      <xdr:row>114</xdr:row>
      <xdr:rowOff>304800</xdr:rowOff>
    </xdr:to>
    <xdr:sp macro="" textlink="">
      <xdr:nvSpPr>
        <xdr:cNvPr id="262" name="Стрелка вправо с вырезом 261"/>
        <xdr:cNvSpPr/>
      </xdr:nvSpPr>
      <xdr:spPr>
        <a:xfrm>
          <a:off x="11588751" y="194627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132</xdr:row>
      <xdr:rowOff>247650</xdr:rowOff>
    </xdr:from>
    <xdr:to>
      <xdr:col>6</xdr:col>
      <xdr:colOff>1028700</xdr:colOff>
      <xdr:row>132</xdr:row>
      <xdr:rowOff>333375</xdr:rowOff>
    </xdr:to>
    <xdr:sp macro="" textlink="">
      <xdr:nvSpPr>
        <xdr:cNvPr id="269" name="Стрелка вправо с вырезом 268"/>
        <xdr:cNvSpPr/>
      </xdr:nvSpPr>
      <xdr:spPr>
        <a:xfrm>
          <a:off x="7445375" y="223837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132</xdr:row>
      <xdr:rowOff>209550</xdr:rowOff>
    </xdr:from>
    <xdr:to>
      <xdr:col>10</xdr:col>
      <xdr:colOff>952501</xdr:colOff>
      <xdr:row>132</xdr:row>
      <xdr:rowOff>304800</xdr:rowOff>
    </xdr:to>
    <xdr:sp macro="" textlink="">
      <xdr:nvSpPr>
        <xdr:cNvPr id="270" name="Стрелка вправо с вырезом 269"/>
        <xdr:cNvSpPr/>
      </xdr:nvSpPr>
      <xdr:spPr>
        <a:xfrm>
          <a:off x="11588751" y="223837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1352550</xdr:colOff>
      <xdr:row>540</xdr:row>
      <xdr:rowOff>320675</xdr:rowOff>
    </xdr:from>
    <xdr:to>
      <xdr:col>2</xdr:col>
      <xdr:colOff>1628775</xdr:colOff>
      <xdr:row>540</xdr:row>
      <xdr:rowOff>406400</xdr:rowOff>
    </xdr:to>
    <xdr:sp macro="" textlink="">
      <xdr:nvSpPr>
        <xdr:cNvPr id="271" name="Стрелка вправо с вырезом 270"/>
        <xdr:cNvSpPr/>
      </xdr:nvSpPr>
      <xdr:spPr>
        <a:xfrm>
          <a:off x="3409950" y="948467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1082675</xdr:colOff>
      <xdr:row>540</xdr:row>
      <xdr:rowOff>333375</xdr:rowOff>
    </xdr:from>
    <xdr:to>
      <xdr:col>6</xdr:col>
      <xdr:colOff>1358900</xdr:colOff>
      <xdr:row>540</xdr:row>
      <xdr:rowOff>419100</xdr:rowOff>
    </xdr:to>
    <xdr:sp macro="" textlink="">
      <xdr:nvSpPr>
        <xdr:cNvPr id="272" name="Стрелка вправо с вырезом 271"/>
        <xdr:cNvSpPr/>
      </xdr:nvSpPr>
      <xdr:spPr>
        <a:xfrm>
          <a:off x="7775575" y="948467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1743075</xdr:colOff>
      <xdr:row>540</xdr:row>
      <xdr:rowOff>117475</xdr:rowOff>
    </xdr:from>
    <xdr:to>
      <xdr:col>10</xdr:col>
      <xdr:colOff>2019300</xdr:colOff>
      <xdr:row>540</xdr:row>
      <xdr:rowOff>190500</xdr:rowOff>
    </xdr:to>
    <xdr:sp macro="" textlink="">
      <xdr:nvSpPr>
        <xdr:cNvPr id="273" name="Стрелка вправо с вырезом 272"/>
        <xdr:cNvSpPr/>
      </xdr:nvSpPr>
      <xdr:spPr>
        <a:xfrm>
          <a:off x="12703175" y="947197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474</xdr:row>
      <xdr:rowOff>180975</xdr:rowOff>
    </xdr:from>
    <xdr:to>
      <xdr:col>2</xdr:col>
      <xdr:colOff>828675</xdr:colOff>
      <xdr:row>474</xdr:row>
      <xdr:rowOff>266700</xdr:rowOff>
    </xdr:to>
    <xdr:sp macro="" textlink="">
      <xdr:nvSpPr>
        <xdr:cNvPr id="276" name="Стрелка вправо с вырезом 275"/>
        <xdr:cNvSpPr/>
      </xdr:nvSpPr>
      <xdr:spPr>
        <a:xfrm>
          <a:off x="2609850" y="793400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474</xdr:row>
      <xdr:rowOff>180975</xdr:rowOff>
    </xdr:from>
    <xdr:to>
      <xdr:col>6</xdr:col>
      <xdr:colOff>800100</xdr:colOff>
      <xdr:row>474</xdr:row>
      <xdr:rowOff>266700</xdr:rowOff>
    </xdr:to>
    <xdr:sp macro="" textlink="">
      <xdr:nvSpPr>
        <xdr:cNvPr id="277" name="Стрелка вправо с вырезом 276"/>
        <xdr:cNvSpPr/>
      </xdr:nvSpPr>
      <xdr:spPr>
        <a:xfrm>
          <a:off x="7216775" y="793400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1133475</xdr:colOff>
      <xdr:row>474</xdr:row>
      <xdr:rowOff>142875</xdr:rowOff>
    </xdr:from>
    <xdr:to>
      <xdr:col>10</xdr:col>
      <xdr:colOff>1409700</xdr:colOff>
      <xdr:row>474</xdr:row>
      <xdr:rowOff>228600</xdr:rowOff>
    </xdr:to>
    <xdr:sp macro="" textlink="">
      <xdr:nvSpPr>
        <xdr:cNvPr id="279" name="Стрелка вправо с вырезом 278"/>
        <xdr:cNvSpPr/>
      </xdr:nvSpPr>
      <xdr:spPr>
        <a:xfrm>
          <a:off x="12093575" y="7930197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102</xdr:row>
      <xdr:rowOff>266700</xdr:rowOff>
    </xdr:from>
    <xdr:to>
      <xdr:col>2</xdr:col>
      <xdr:colOff>1323975</xdr:colOff>
      <xdr:row>102</xdr:row>
      <xdr:rowOff>352425</xdr:rowOff>
    </xdr:to>
    <xdr:sp macro="" textlink="">
      <xdr:nvSpPr>
        <xdr:cNvPr id="250" name="Стрелка вправо с вырезом 249"/>
        <xdr:cNvSpPr/>
      </xdr:nvSpPr>
      <xdr:spPr>
        <a:xfrm>
          <a:off x="3105150" y="210947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102</xdr:row>
      <xdr:rowOff>247650</xdr:rowOff>
    </xdr:from>
    <xdr:to>
      <xdr:col>6</xdr:col>
      <xdr:colOff>1028700</xdr:colOff>
      <xdr:row>102</xdr:row>
      <xdr:rowOff>333375</xdr:rowOff>
    </xdr:to>
    <xdr:sp macro="" textlink="">
      <xdr:nvSpPr>
        <xdr:cNvPr id="274" name="Стрелка вправо с вырезом 273"/>
        <xdr:cNvSpPr/>
      </xdr:nvSpPr>
      <xdr:spPr>
        <a:xfrm>
          <a:off x="7445375" y="210883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102</xdr:row>
      <xdr:rowOff>209550</xdr:rowOff>
    </xdr:from>
    <xdr:to>
      <xdr:col>10</xdr:col>
      <xdr:colOff>952501</xdr:colOff>
      <xdr:row>102</xdr:row>
      <xdr:rowOff>304800</xdr:rowOff>
    </xdr:to>
    <xdr:sp macro="" textlink="">
      <xdr:nvSpPr>
        <xdr:cNvPr id="275" name="Стрелка вправо с вырезом 274"/>
        <xdr:cNvSpPr/>
      </xdr:nvSpPr>
      <xdr:spPr>
        <a:xfrm>
          <a:off x="11588751" y="210883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120</xdr:row>
      <xdr:rowOff>266700</xdr:rowOff>
    </xdr:from>
    <xdr:to>
      <xdr:col>2</xdr:col>
      <xdr:colOff>1323975</xdr:colOff>
      <xdr:row>120</xdr:row>
      <xdr:rowOff>352425</xdr:rowOff>
    </xdr:to>
    <xdr:sp macro="" textlink="">
      <xdr:nvSpPr>
        <xdr:cNvPr id="282" name="Стрелка вправо с вырезом 281"/>
        <xdr:cNvSpPr/>
      </xdr:nvSpPr>
      <xdr:spPr>
        <a:xfrm>
          <a:off x="3105150" y="223901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120</xdr:row>
      <xdr:rowOff>247650</xdr:rowOff>
    </xdr:from>
    <xdr:to>
      <xdr:col>6</xdr:col>
      <xdr:colOff>1028700</xdr:colOff>
      <xdr:row>120</xdr:row>
      <xdr:rowOff>333375</xdr:rowOff>
    </xdr:to>
    <xdr:sp macro="" textlink="">
      <xdr:nvSpPr>
        <xdr:cNvPr id="283" name="Стрелка вправо с вырезом 282"/>
        <xdr:cNvSpPr/>
      </xdr:nvSpPr>
      <xdr:spPr>
        <a:xfrm>
          <a:off x="7445375" y="223837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120</xdr:row>
      <xdr:rowOff>209550</xdr:rowOff>
    </xdr:from>
    <xdr:to>
      <xdr:col>10</xdr:col>
      <xdr:colOff>952501</xdr:colOff>
      <xdr:row>120</xdr:row>
      <xdr:rowOff>304800</xdr:rowOff>
    </xdr:to>
    <xdr:sp macro="" textlink="">
      <xdr:nvSpPr>
        <xdr:cNvPr id="311" name="Стрелка вправо с вырезом 310"/>
        <xdr:cNvSpPr/>
      </xdr:nvSpPr>
      <xdr:spPr>
        <a:xfrm>
          <a:off x="11588751" y="223837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282</xdr:row>
      <xdr:rowOff>266700</xdr:rowOff>
    </xdr:from>
    <xdr:to>
      <xdr:col>2</xdr:col>
      <xdr:colOff>1323975</xdr:colOff>
      <xdr:row>282</xdr:row>
      <xdr:rowOff>352425</xdr:rowOff>
    </xdr:to>
    <xdr:sp macro="" textlink="">
      <xdr:nvSpPr>
        <xdr:cNvPr id="315" name="Стрелка вправо с вырезом 314"/>
        <xdr:cNvSpPr/>
      </xdr:nvSpPr>
      <xdr:spPr>
        <a:xfrm>
          <a:off x="3105150" y="475996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282</xdr:row>
      <xdr:rowOff>247650</xdr:rowOff>
    </xdr:from>
    <xdr:to>
      <xdr:col>6</xdr:col>
      <xdr:colOff>1028700</xdr:colOff>
      <xdr:row>282</xdr:row>
      <xdr:rowOff>333375</xdr:rowOff>
    </xdr:to>
    <xdr:sp macro="" textlink="">
      <xdr:nvSpPr>
        <xdr:cNvPr id="316" name="Стрелка вправо с вырезом 315"/>
        <xdr:cNvSpPr/>
      </xdr:nvSpPr>
      <xdr:spPr>
        <a:xfrm>
          <a:off x="7445375" y="475932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282</xdr:row>
      <xdr:rowOff>209550</xdr:rowOff>
    </xdr:from>
    <xdr:to>
      <xdr:col>10</xdr:col>
      <xdr:colOff>952501</xdr:colOff>
      <xdr:row>282</xdr:row>
      <xdr:rowOff>304800</xdr:rowOff>
    </xdr:to>
    <xdr:sp macro="" textlink="">
      <xdr:nvSpPr>
        <xdr:cNvPr id="317" name="Стрелка вправо с вырезом 316"/>
        <xdr:cNvSpPr/>
      </xdr:nvSpPr>
      <xdr:spPr>
        <a:xfrm>
          <a:off x="11588751" y="475932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294</xdr:row>
      <xdr:rowOff>266700</xdr:rowOff>
    </xdr:from>
    <xdr:to>
      <xdr:col>2</xdr:col>
      <xdr:colOff>1323975</xdr:colOff>
      <xdr:row>294</xdr:row>
      <xdr:rowOff>352425</xdr:rowOff>
    </xdr:to>
    <xdr:sp macro="" textlink="">
      <xdr:nvSpPr>
        <xdr:cNvPr id="321" name="Стрелка вправо с вырезом 320"/>
        <xdr:cNvSpPr/>
      </xdr:nvSpPr>
      <xdr:spPr>
        <a:xfrm>
          <a:off x="3105150" y="508254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294</xdr:row>
      <xdr:rowOff>247650</xdr:rowOff>
    </xdr:from>
    <xdr:to>
      <xdr:col>6</xdr:col>
      <xdr:colOff>1028700</xdr:colOff>
      <xdr:row>294</xdr:row>
      <xdr:rowOff>333375</xdr:rowOff>
    </xdr:to>
    <xdr:sp macro="" textlink="">
      <xdr:nvSpPr>
        <xdr:cNvPr id="322" name="Стрелка вправо с вырезом 321"/>
        <xdr:cNvSpPr/>
      </xdr:nvSpPr>
      <xdr:spPr>
        <a:xfrm>
          <a:off x="7445375" y="508190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294</xdr:row>
      <xdr:rowOff>209550</xdr:rowOff>
    </xdr:from>
    <xdr:to>
      <xdr:col>10</xdr:col>
      <xdr:colOff>952501</xdr:colOff>
      <xdr:row>294</xdr:row>
      <xdr:rowOff>304800</xdr:rowOff>
    </xdr:to>
    <xdr:sp macro="" textlink="">
      <xdr:nvSpPr>
        <xdr:cNvPr id="323" name="Стрелка вправо с вырезом 322"/>
        <xdr:cNvSpPr/>
      </xdr:nvSpPr>
      <xdr:spPr>
        <a:xfrm>
          <a:off x="11588751" y="508190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312</xdr:row>
      <xdr:rowOff>266700</xdr:rowOff>
    </xdr:from>
    <xdr:to>
      <xdr:col>2</xdr:col>
      <xdr:colOff>1323975</xdr:colOff>
      <xdr:row>312</xdr:row>
      <xdr:rowOff>352425</xdr:rowOff>
    </xdr:to>
    <xdr:sp macro="" textlink="">
      <xdr:nvSpPr>
        <xdr:cNvPr id="327" name="Стрелка вправо с вырезом 326"/>
        <xdr:cNvSpPr/>
      </xdr:nvSpPr>
      <xdr:spPr>
        <a:xfrm>
          <a:off x="3105150" y="540512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312</xdr:row>
      <xdr:rowOff>247650</xdr:rowOff>
    </xdr:from>
    <xdr:to>
      <xdr:col>6</xdr:col>
      <xdr:colOff>1028700</xdr:colOff>
      <xdr:row>312</xdr:row>
      <xdr:rowOff>333375</xdr:rowOff>
    </xdr:to>
    <xdr:sp macro="" textlink="">
      <xdr:nvSpPr>
        <xdr:cNvPr id="328" name="Стрелка вправо с вырезом 327"/>
        <xdr:cNvSpPr/>
      </xdr:nvSpPr>
      <xdr:spPr>
        <a:xfrm>
          <a:off x="7445375" y="540448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312</xdr:row>
      <xdr:rowOff>209550</xdr:rowOff>
    </xdr:from>
    <xdr:to>
      <xdr:col>10</xdr:col>
      <xdr:colOff>952501</xdr:colOff>
      <xdr:row>312</xdr:row>
      <xdr:rowOff>304800</xdr:rowOff>
    </xdr:to>
    <xdr:sp macro="" textlink="">
      <xdr:nvSpPr>
        <xdr:cNvPr id="329" name="Стрелка вправо с вырезом 328"/>
        <xdr:cNvSpPr/>
      </xdr:nvSpPr>
      <xdr:spPr>
        <a:xfrm>
          <a:off x="11588751" y="540448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156</xdr:row>
      <xdr:rowOff>266700</xdr:rowOff>
    </xdr:from>
    <xdr:to>
      <xdr:col>2</xdr:col>
      <xdr:colOff>1323975</xdr:colOff>
      <xdr:row>156</xdr:row>
      <xdr:rowOff>352425</xdr:rowOff>
    </xdr:to>
    <xdr:sp macro="" textlink="">
      <xdr:nvSpPr>
        <xdr:cNvPr id="333" name="Стрелка вправо с вырезом 332"/>
        <xdr:cNvSpPr/>
      </xdr:nvSpPr>
      <xdr:spPr>
        <a:xfrm>
          <a:off x="3105150" y="299212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156</xdr:row>
      <xdr:rowOff>247650</xdr:rowOff>
    </xdr:from>
    <xdr:to>
      <xdr:col>6</xdr:col>
      <xdr:colOff>1028700</xdr:colOff>
      <xdr:row>156</xdr:row>
      <xdr:rowOff>333375</xdr:rowOff>
    </xdr:to>
    <xdr:sp macro="" textlink="">
      <xdr:nvSpPr>
        <xdr:cNvPr id="334" name="Стрелка вправо с вырезом 333"/>
        <xdr:cNvSpPr/>
      </xdr:nvSpPr>
      <xdr:spPr>
        <a:xfrm>
          <a:off x="7445375" y="299148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156</xdr:row>
      <xdr:rowOff>209550</xdr:rowOff>
    </xdr:from>
    <xdr:to>
      <xdr:col>10</xdr:col>
      <xdr:colOff>952501</xdr:colOff>
      <xdr:row>156</xdr:row>
      <xdr:rowOff>304800</xdr:rowOff>
    </xdr:to>
    <xdr:sp macro="" textlink="">
      <xdr:nvSpPr>
        <xdr:cNvPr id="335" name="Стрелка вправо с вырезом 334"/>
        <xdr:cNvSpPr/>
      </xdr:nvSpPr>
      <xdr:spPr>
        <a:xfrm>
          <a:off x="11588751" y="299148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88900</xdr:colOff>
      <xdr:row>154</xdr:row>
      <xdr:rowOff>12700</xdr:rowOff>
    </xdr:from>
    <xdr:to>
      <xdr:col>0</xdr:col>
      <xdr:colOff>1028700</xdr:colOff>
      <xdr:row>156</xdr:row>
      <xdr:rowOff>76200</xdr:rowOff>
    </xdr:to>
    <xdr:sp macro="" textlink="">
      <xdr:nvSpPr>
        <xdr:cNvPr id="336" name="Пятно 1 335"/>
        <xdr:cNvSpPr/>
      </xdr:nvSpPr>
      <xdr:spPr>
        <a:xfrm>
          <a:off x="88900" y="304927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152400</xdr:colOff>
      <xdr:row>154</xdr:row>
      <xdr:rowOff>38100</xdr:rowOff>
    </xdr:from>
    <xdr:to>
      <xdr:col>4</xdr:col>
      <xdr:colOff>1092200</xdr:colOff>
      <xdr:row>156</xdr:row>
      <xdr:rowOff>101600</xdr:rowOff>
    </xdr:to>
    <xdr:sp macro="" textlink="">
      <xdr:nvSpPr>
        <xdr:cNvPr id="337" name="Пятно 1 336"/>
        <xdr:cNvSpPr/>
      </xdr:nvSpPr>
      <xdr:spPr>
        <a:xfrm>
          <a:off x="4711700" y="305181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101600</xdr:colOff>
      <xdr:row>153</xdr:row>
      <xdr:rowOff>139700</xdr:rowOff>
    </xdr:from>
    <xdr:to>
      <xdr:col>8</xdr:col>
      <xdr:colOff>1041400</xdr:colOff>
      <xdr:row>156</xdr:row>
      <xdr:rowOff>25400</xdr:rowOff>
    </xdr:to>
    <xdr:sp macro="" textlink="">
      <xdr:nvSpPr>
        <xdr:cNvPr id="338" name="Пятно 1 337"/>
        <xdr:cNvSpPr/>
      </xdr:nvSpPr>
      <xdr:spPr>
        <a:xfrm>
          <a:off x="9067800" y="304419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0</xdr:col>
      <xdr:colOff>139700</xdr:colOff>
      <xdr:row>249</xdr:row>
      <xdr:rowOff>139700</xdr:rowOff>
    </xdr:from>
    <xdr:to>
      <xdr:col>0</xdr:col>
      <xdr:colOff>1079500</xdr:colOff>
      <xdr:row>252</xdr:row>
      <xdr:rowOff>25400</xdr:rowOff>
    </xdr:to>
    <xdr:sp macro="" textlink="">
      <xdr:nvSpPr>
        <xdr:cNvPr id="339" name="Пятно 1 338"/>
        <xdr:cNvSpPr/>
      </xdr:nvSpPr>
      <xdr:spPr>
        <a:xfrm>
          <a:off x="139700" y="435864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165100</xdr:colOff>
      <xdr:row>250</xdr:row>
      <xdr:rowOff>12700</xdr:rowOff>
    </xdr:from>
    <xdr:to>
      <xdr:col>4</xdr:col>
      <xdr:colOff>1104900</xdr:colOff>
      <xdr:row>252</xdr:row>
      <xdr:rowOff>76200</xdr:rowOff>
    </xdr:to>
    <xdr:sp macro="" textlink="">
      <xdr:nvSpPr>
        <xdr:cNvPr id="340" name="Пятно 1 339"/>
        <xdr:cNvSpPr/>
      </xdr:nvSpPr>
      <xdr:spPr>
        <a:xfrm>
          <a:off x="4724400" y="436372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63500</xdr:colOff>
      <xdr:row>250</xdr:row>
      <xdr:rowOff>50800</xdr:rowOff>
    </xdr:from>
    <xdr:to>
      <xdr:col>8</xdr:col>
      <xdr:colOff>1003300</xdr:colOff>
      <xdr:row>252</xdr:row>
      <xdr:rowOff>114300</xdr:rowOff>
    </xdr:to>
    <xdr:sp macro="" textlink="">
      <xdr:nvSpPr>
        <xdr:cNvPr id="341" name="Пятно 1 340"/>
        <xdr:cNvSpPr/>
      </xdr:nvSpPr>
      <xdr:spPr>
        <a:xfrm>
          <a:off x="9029700" y="436753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78</xdr:row>
      <xdr:rowOff>266700</xdr:rowOff>
    </xdr:from>
    <xdr:to>
      <xdr:col>2</xdr:col>
      <xdr:colOff>1323975</xdr:colOff>
      <xdr:row>78</xdr:row>
      <xdr:rowOff>352425</xdr:rowOff>
    </xdr:to>
    <xdr:sp macro="" textlink="">
      <xdr:nvSpPr>
        <xdr:cNvPr id="342" name="Стрелка вправо с вырезом 341"/>
        <xdr:cNvSpPr/>
      </xdr:nvSpPr>
      <xdr:spPr>
        <a:xfrm>
          <a:off x="3105150" y="151003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78</xdr:row>
      <xdr:rowOff>247650</xdr:rowOff>
    </xdr:from>
    <xdr:to>
      <xdr:col>6</xdr:col>
      <xdr:colOff>1028700</xdr:colOff>
      <xdr:row>78</xdr:row>
      <xdr:rowOff>333375</xdr:rowOff>
    </xdr:to>
    <xdr:sp macro="" textlink="">
      <xdr:nvSpPr>
        <xdr:cNvPr id="343" name="Стрелка вправо с вырезом 342"/>
        <xdr:cNvSpPr/>
      </xdr:nvSpPr>
      <xdr:spPr>
        <a:xfrm>
          <a:off x="7445375" y="150939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78</xdr:row>
      <xdr:rowOff>209550</xdr:rowOff>
    </xdr:from>
    <xdr:to>
      <xdr:col>10</xdr:col>
      <xdr:colOff>952501</xdr:colOff>
      <xdr:row>78</xdr:row>
      <xdr:rowOff>304800</xdr:rowOff>
    </xdr:to>
    <xdr:sp macro="" textlink="">
      <xdr:nvSpPr>
        <xdr:cNvPr id="344" name="Стрелка вправо с вырезом 343"/>
        <xdr:cNvSpPr/>
      </xdr:nvSpPr>
      <xdr:spPr>
        <a:xfrm>
          <a:off x="11588751" y="150939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101600</xdr:colOff>
      <xdr:row>226</xdr:row>
      <xdr:rowOff>25400</xdr:rowOff>
    </xdr:from>
    <xdr:to>
      <xdr:col>0</xdr:col>
      <xdr:colOff>1041400</xdr:colOff>
      <xdr:row>228</xdr:row>
      <xdr:rowOff>88900</xdr:rowOff>
    </xdr:to>
    <xdr:sp macro="" textlink="">
      <xdr:nvSpPr>
        <xdr:cNvPr id="348" name="Пятно 1 347"/>
        <xdr:cNvSpPr/>
      </xdr:nvSpPr>
      <xdr:spPr>
        <a:xfrm>
          <a:off x="101600" y="407289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190500</xdr:colOff>
      <xdr:row>226</xdr:row>
      <xdr:rowOff>0</xdr:rowOff>
    </xdr:from>
    <xdr:to>
      <xdr:col>4</xdr:col>
      <xdr:colOff>1130300</xdr:colOff>
      <xdr:row>228</xdr:row>
      <xdr:rowOff>63500</xdr:rowOff>
    </xdr:to>
    <xdr:sp macro="" textlink="">
      <xdr:nvSpPr>
        <xdr:cNvPr id="349" name="Пятно 1 348"/>
        <xdr:cNvSpPr/>
      </xdr:nvSpPr>
      <xdr:spPr>
        <a:xfrm>
          <a:off x="4749800" y="407035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101600</xdr:colOff>
      <xdr:row>225</xdr:row>
      <xdr:rowOff>152400</xdr:rowOff>
    </xdr:from>
    <xdr:to>
      <xdr:col>8</xdr:col>
      <xdr:colOff>1041400</xdr:colOff>
      <xdr:row>228</xdr:row>
      <xdr:rowOff>38100</xdr:rowOff>
    </xdr:to>
    <xdr:sp macro="" textlink="">
      <xdr:nvSpPr>
        <xdr:cNvPr id="350" name="Пятно 1 349"/>
        <xdr:cNvSpPr/>
      </xdr:nvSpPr>
      <xdr:spPr>
        <a:xfrm>
          <a:off x="9067800" y="406781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1416051</xdr:colOff>
      <xdr:row>90</xdr:row>
      <xdr:rowOff>25400</xdr:rowOff>
    </xdr:from>
    <xdr:to>
      <xdr:col>2</xdr:col>
      <xdr:colOff>1638301</xdr:colOff>
      <xdr:row>90</xdr:row>
      <xdr:rowOff>139700</xdr:rowOff>
    </xdr:to>
    <xdr:sp macro="" textlink="">
      <xdr:nvSpPr>
        <xdr:cNvPr id="351" name="Стрелка вправо с вырезом 350"/>
        <xdr:cNvSpPr/>
      </xdr:nvSpPr>
      <xdr:spPr>
        <a:xfrm>
          <a:off x="3473451" y="17856200"/>
          <a:ext cx="222250" cy="1143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1311275</xdr:colOff>
      <xdr:row>90</xdr:row>
      <xdr:rowOff>6350</xdr:rowOff>
    </xdr:from>
    <xdr:to>
      <xdr:col>7</xdr:col>
      <xdr:colOff>152400</xdr:colOff>
      <xdr:row>90</xdr:row>
      <xdr:rowOff>127000</xdr:rowOff>
    </xdr:to>
    <xdr:sp macro="" textlink="">
      <xdr:nvSpPr>
        <xdr:cNvPr id="352" name="Стрелка вправо с вырезом 351"/>
        <xdr:cNvSpPr/>
      </xdr:nvSpPr>
      <xdr:spPr>
        <a:xfrm>
          <a:off x="8004175" y="17837150"/>
          <a:ext cx="250825" cy="1206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90</xdr:row>
      <xdr:rowOff>209550</xdr:rowOff>
    </xdr:from>
    <xdr:to>
      <xdr:col>10</xdr:col>
      <xdr:colOff>952501</xdr:colOff>
      <xdr:row>90</xdr:row>
      <xdr:rowOff>304800</xdr:rowOff>
    </xdr:to>
    <xdr:sp macro="" textlink="">
      <xdr:nvSpPr>
        <xdr:cNvPr id="353" name="Стрелка вправо с вырезом 352"/>
        <xdr:cNvSpPr/>
      </xdr:nvSpPr>
      <xdr:spPr>
        <a:xfrm>
          <a:off x="11588751" y="180022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101601</xdr:colOff>
      <xdr:row>87</xdr:row>
      <xdr:rowOff>228600</xdr:rowOff>
    </xdr:from>
    <xdr:to>
      <xdr:col>8</xdr:col>
      <xdr:colOff>1028700</xdr:colOff>
      <xdr:row>90</xdr:row>
      <xdr:rowOff>0</xdr:rowOff>
    </xdr:to>
    <xdr:pic>
      <xdr:nvPicPr>
        <xdr:cNvPr id="354" name="Изображение 353" descr="maket_samsung_galaxy_on5.pn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1" y="17106900"/>
          <a:ext cx="927099" cy="723900"/>
        </a:xfrm>
        <a:prstGeom prst="rect">
          <a:avLst/>
        </a:prstGeom>
      </xdr:spPr>
    </xdr:pic>
    <xdr:clientData/>
  </xdr:twoCellAnchor>
  <xdr:twoCellAnchor>
    <xdr:from>
      <xdr:col>2</xdr:col>
      <xdr:colOff>1047750</xdr:colOff>
      <xdr:row>192</xdr:row>
      <xdr:rowOff>266700</xdr:rowOff>
    </xdr:from>
    <xdr:to>
      <xdr:col>2</xdr:col>
      <xdr:colOff>1323975</xdr:colOff>
      <xdr:row>192</xdr:row>
      <xdr:rowOff>352425</xdr:rowOff>
    </xdr:to>
    <xdr:sp macro="" textlink="">
      <xdr:nvSpPr>
        <xdr:cNvPr id="357" name="Стрелка вправо с вырезом 356"/>
        <xdr:cNvSpPr/>
      </xdr:nvSpPr>
      <xdr:spPr>
        <a:xfrm>
          <a:off x="3105150" y="357632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192</xdr:row>
      <xdr:rowOff>247650</xdr:rowOff>
    </xdr:from>
    <xdr:to>
      <xdr:col>6</xdr:col>
      <xdr:colOff>1028700</xdr:colOff>
      <xdr:row>192</xdr:row>
      <xdr:rowOff>333375</xdr:rowOff>
    </xdr:to>
    <xdr:sp macro="" textlink="">
      <xdr:nvSpPr>
        <xdr:cNvPr id="358" name="Стрелка вправо с вырезом 357"/>
        <xdr:cNvSpPr/>
      </xdr:nvSpPr>
      <xdr:spPr>
        <a:xfrm>
          <a:off x="7445375" y="357568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192</xdr:row>
      <xdr:rowOff>209550</xdr:rowOff>
    </xdr:from>
    <xdr:to>
      <xdr:col>10</xdr:col>
      <xdr:colOff>952501</xdr:colOff>
      <xdr:row>192</xdr:row>
      <xdr:rowOff>304800</xdr:rowOff>
    </xdr:to>
    <xdr:sp macro="" textlink="">
      <xdr:nvSpPr>
        <xdr:cNvPr id="359" name="Стрелка вправо с вырезом 358"/>
        <xdr:cNvSpPr/>
      </xdr:nvSpPr>
      <xdr:spPr>
        <a:xfrm>
          <a:off x="11588751" y="357568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552450</xdr:colOff>
      <xdr:row>420</xdr:row>
      <xdr:rowOff>180975</xdr:rowOff>
    </xdr:from>
    <xdr:to>
      <xdr:col>2</xdr:col>
      <xdr:colOff>828675</xdr:colOff>
      <xdr:row>420</xdr:row>
      <xdr:rowOff>266700</xdr:rowOff>
    </xdr:to>
    <xdr:sp macro="" textlink="">
      <xdr:nvSpPr>
        <xdr:cNvPr id="363" name="Стрелка вправо с вырезом 362"/>
        <xdr:cNvSpPr/>
      </xdr:nvSpPr>
      <xdr:spPr>
        <a:xfrm>
          <a:off x="2609850" y="900842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600075</xdr:colOff>
      <xdr:row>420</xdr:row>
      <xdr:rowOff>161925</xdr:rowOff>
    </xdr:from>
    <xdr:to>
      <xdr:col>6</xdr:col>
      <xdr:colOff>876300</xdr:colOff>
      <xdr:row>420</xdr:row>
      <xdr:rowOff>247650</xdr:rowOff>
    </xdr:to>
    <xdr:sp macro="" textlink="">
      <xdr:nvSpPr>
        <xdr:cNvPr id="364" name="Стрелка вправо с вырезом 363"/>
        <xdr:cNvSpPr/>
      </xdr:nvSpPr>
      <xdr:spPr>
        <a:xfrm>
          <a:off x="7292975" y="900652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1162050</xdr:colOff>
      <xdr:row>420</xdr:row>
      <xdr:rowOff>142875</xdr:rowOff>
    </xdr:from>
    <xdr:to>
      <xdr:col>10</xdr:col>
      <xdr:colOff>1438275</xdr:colOff>
      <xdr:row>420</xdr:row>
      <xdr:rowOff>228600</xdr:rowOff>
    </xdr:to>
    <xdr:sp macro="" textlink="">
      <xdr:nvSpPr>
        <xdr:cNvPr id="365" name="Стрелка вправо с вырезом 364"/>
        <xdr:cNvSpPr/>
      </xdr:nvSpPr>
      <xdr:spPr>
        <a:xfrm>
          <a:off x="12122150" y="9004617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139700</xdr:colOff>
      <xdr:row>423</xdr:row>
      <xdr:rowOff>177800</xdr:rowOff>
    </xdr:from>
    <xdr:to>
      <xdr:col>0</xdr:col>
      <xdr:colOff>1079500</xdr:colOff>
      <xdr:row>426</xdr:row>
      <xdr:rowOff>63500</xdr:rowOff>
    </xdr:to>
    <xdr:sp macro="" textlink="">
      <xdr:nvSpPr>
        <xdr:cNvPr id="366" name="Пятно 1 365"/>
        <xdr:cNvSpPr/>
      </xdr:nvSpPr>
      <xdr:spPr>
        <a:xfrm>
          <a:off x="139700" y="109728000"/>
          <a:ext cx="939800" cy="8001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139700</xdr:colOff>
      <xdr:row>424</xdr:row>
      <xdr:rowOff>101600</xdr:rowOff>
    </xdr:from>
    <xdr:to>
      <xdr:col>4</xdr:col>
      <xdr:colOff>1079500</xdr:colOff>
      <xdr:row>426</xdr:row>
      <xdr:rowOff>177800</xdr:rowOff>
    </xdr:to>
    <xdr:sp macro="" textlink="">
      <xdr:nvSpPr>
        <xdr:cNvPr id="367" name="Пятно 1 366"/>
        <xdr:cNvSpPr/>
      </xdr:nvSpPr>
      <xdr:spPr>
        <a:xfrm>
          <a:off x="4699000" y="109842300"/>
          <a:ext cx="939800" cy="8001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38100</xdr:colOff>
      <xdr:row>424</xdr:row>
      <xdr:rowOff>139700</xdr:rowOff>
    </xdr:from>
    <xdr:to>
      <xdr:col>8</xdr:col>
      <xdr:colOff>977900</xdr:colOff>
      <xdr:row>427</xdr:row>
      <xdr:rowOff>12700</xdr:rowOff>
    </xdr:to>
    <xdr:sp macro="" textlink="">
      <xdr:nvSpPr>
        <xdr:cNvPr id="368" name="Пятно 1 367"/>
        <xdr:cNvSpPr/>
      </xdr:nvSpPr>
      <xdr:spPr>
        <a:xfrm>
          <a:off x="9004300" y="1098804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1479551</xdr:colOff>
      <xdr:row>18</xdr:row>
      <xdr:rowOff>25400</xdr:rowOff>
    </xdr:from>
    <xdr:to>
      <xdr:col>3</xdr:col>
      <xdr:colOff>12701</xdr:colOff>
      <xdr:row>18</xdr:row>
      <xdr:rowOff>165100</xdr:rowOff>
    </xdr:to>
    <xdr:sp macro="" textlink="">
      <xdr:nvSpPr>
        <xdr:cNvPr id="369" name="Стрелка вправо с вырезом 368"/>
        <xdr:cNvSpPr/>
      </xdr:nvSpPr>
      <xdr:spPr>
        <a:xfrm>
          <a:off x="3536951" y="55626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1143001</xdr:colOff>
      <xdr:row>18</xdr:row>
      <xdr:rowOff>82550</xdr:rowOff>
    </xdr:from>
    <xdr:to>
      <xdr:col>7</xdr:col>
      <xdr:colOff>127001</xdr:colOff>
      <xdr:row>18</xdr:row>
      <xdr:rowOff>266700</xdr:rowOff>
    </xdr:to>
    <xdr:sp macro="" textlink="">
      <xdr:nvSpPr>
        <xdr:cNvPr id="370" name="Стрелка вправо с вырезом 369"/>
        <xdr:cNvSpPr/>
      </xdr:nvSpPr>
      <xdr:spPr>
        <a:xfrm>
          <a:off x="7835901" y="5619750"/>
          <a:ext cx="393700" cy="184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1454151</xdr:colOff>
      <xdr:row>18</xdr:row>
      <xdr:rowOff>69850</xdr:rowOff>
    </xdr:from>
    <xdr:to>
      <xdr:col>10</xdr:col>
      <xdr:colOff>2070101</xdr:colOff>
      <xdr:row>18</xdr:row>
      <xdr:rowOff>279400</xdr:rowOff>
    </xdr:to>
    <xdr:sp macro="" textlink="">
      <xdr:nvSpPr>
        <xdr:cNvPr id="371" name="Стрелка вправо с вырезом 370"/>
        <xdr:cNvSpPr/>
      </xdr:nvSpPr>
      <xdr:spPr>
        <a:xfrm>
          <a:off x="12414251" y="5607050"/>
          <a:ext cx="615950" cy="209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1479551</xdr:colOff>
      <xdr:row>24</xdr:row>
      <xdr:rowOff>25400</xdr:rowOff>
    </xdr:from>
    <xdr:to>
      <xdr:col>3</xdr:col>
      <xdr:colOff>12701</xdr:colOff>
      <xdr:row>24</xdr:row>
      <xdr:rowOff>165100</xdr:rowOff>
    </xdr:to>
    <xdr:sp macro="" textlink="">
      <xdr:nvSpPr>
        <xdr:cNvPr id="372" name="Стрелка вправо с вырезом 371"/>
        <xdr:cNvSpPr/>
      </xdr:nvSpPr>
      <xdr:spPr>
        <a:xfrm>
          <a:off x="3536951" y="36703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1143001</xdr:colOff>
      <xdr:row>24</xdr:row>
      <xdr:rowOff>82550</xdr:rowOff>
    </xdr:from>
    <xdr:to>
      <xdr:col>7</xdr:col>
      <xdr:colOff>127001</xdr:colOff>
      <xdr:row>24</xdr:row>
      <xdr:rowOff>266700</xdr:rowOff>
    </xdr:to>
    <xdr:sp macro="" textlink="">
      <xdr:nvSpPr>
        <xdr:cNvPr id="373" name="Стрелка вправо с вырезом 372"/>
        <xdr:cNvSpPr/>
      </xdr:nvSpPr>
      <xdr:spPr>
        <a:xfrm>
          <a:off x="7835901" y="3727450"/>
          <a:ext cx="393700" cy="184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1454151</xdr:colOff>
      <xdr:row>24</xdr:row>
      <xdr:rowOff>69850</xdr:rowOff>
    </xdr:from>
    <xdr:to>
      <xdr:col>10</xdr:col>
      <xdr:colOff>2070101</xdr:colOff>
      <xdr:row>24</xdr:row>
      <xdr:rowOff>279400</xdr:rowOff>
    </xdr:to>
    <xdr:sp macro="" textlink="">
      <xdr:nvSpPr>
        <xdr:cNvPr id="374" name="Стрелка вправо с вырезом 373"/>
        <xdr:cNvSpPr/>
      </xdr:nvSpPr>
      <xdr:spPr>
        <a:xfrm>
          <a:off x="12414251" y="3714750"/>
          <a:ext cx="615950" cy="209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162</xdr:row>
      <xdr:rowOff>266700</xdr:rowOff>
    </xdr:from>
    <xdr:to>
      <xdr:col>2</xdr:col>
      <xdr:colOff>1323975</xdr:colOff>
      <xdr:row>162</xdr:row>
      <xdr:rowOff>352425</xdr:rowOff>
    </xdr:to>
    <xdr:sp macro="" textlink="">
      <xdr:nvSpPr>
        <xdr:cNvPr id="375" name="Стрелка вправо с вырезом 374"/>
        <xdr:cNvSpPr/>
      </xdr:nvSpPr>
      <xdr:spPr>
        <a:xfrm>
          <a:off x="3105150" y="390906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162</xdr:row>
      <xdr:rowOff>247650</xdr:rowOff>
    </xdr:from>
    <xdr:to>
      <xdr:col>6</xdr:col>
      <xdr:colOff>1028700</xdr:colOff>
      <xdr:row>162</xdr:row>
      <xdr:rowOff>333375</xdr:rowOff>
    </xdr:to>
    <xdr:sp macro="" textlink="">
      <xdr:nvSpPr>
        <xdr:cNvPr id="376" name="Стрелка вправо с вырезом 375"/>
        <xdr:cNvSpPr/>
      </xdr:nvSpPr>
      <xdr:spPr>
        <a:xfrm>
          <a:off x="7445375" y="390842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162</xdr:row>
      <xdr:rowOff>209550</xdr:rowOff>
    </xdr:from>
    <xdr:to>
      <xdr:col>10</xdr:col>
      <xdr:colOff>952501</xdr:colOff>
      <xdr:row>162</xdr:row>
      <xdr:rowOff>304800</xdr:rowOff>
    </xdr:to>
    <xdr:sp macro="" textlink="">
      <xdr:nvSpPr>
        <xdr:cNvPr id="377" name="Стрелка вправо с вырезом 376"/>
        <xdr:cNvSpPr/>
      </xdr:nvSpPr>
      <xdr:spPr>
        <a:xfrm>
          <a:off x="11588751" y="390842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88900</xdr:colOff>
      <xdr:row>160</xdr:row>
      <xdr:rowOff>12700</xdr:rowOff>
    </xdr:from>
    <xdr:to>
      <xdr:col>0</xdr:col>
      <xdr:colOff>1028700</xdr:colOff>
      <xdr:row>161</xdr:row>
      <xdr:rowOff>431800</xdr:rowOff>
    </xdr:to>
    <xdr:sp macro="" textlink="">
      <xdr:nvSpPr>
        <xdr:cNvPr id="378" name="Пятно 1 377"/>
        <xdr:cNvSpPr/>
      </xdr:nvSpPr>
      <xdr:spPr>
        <a:xfrm>
          <a:off x="88900" y="39674800"/>
          <a:ext cx="939800" cy="8890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152400</xdr:colOff>
      <xdr:row>160</xdr:row>
      <xdr:rowOff>38100</xdr:rowOff>
    </xdr:from>
    <xdr:to>
      <xdr:col>4</xdr:col>
      <xdr:colOff>1092200</xdr:colOff>
      <xdr:row>161</xdr:row>
      <xdr:rowOff>444500</xdr:rowOff>
    </xdr:to>
    <xdr:sp macro="" textlink="">
      <xdr:nvSpPr>
        <xdr:cNvPr id="379" name="Пятно 1 378"/>
        <xdr:cNvSpPr/>
      </xdr:nvSpPr>
      <xdr:spPr>
        <a:xfrm>
          <a:off x="4711700" y="39700200"/>
          <a:ext cx="939800" cy="8763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101600</xdr:colOff>
      <xdr:row>159</xdr:row>
      <xdr:rowOff>139700</xdr:rowOff>
    </xdr:from>
    <xdr:to>
      <xdr:col>8</xdr:col>
      <xdr:colOff>1041400</xdr:colOff>
      <xdr:row>161</xdr:row>
      <xdr:rowOff>355600</xdr:rowOff>
    </xdr:to>
    <xdr:sp macro="" textlink="">
      <xdr:nvSpPr>
        <xdr:cNvPr id="380" name="Пятно 1 379"/>
        <xdr:cNvSpPr/>
      </xdr:nvSpPr>
      <xdr:spPr>
        <a:xfrm>
          <a:off x="9067800" y="39611300"/>
          <a:ext cx="939800" cy="8763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168</xdr:row>
      <xdr:rowOff>266700</xdr:rowOff>
    </xdr:from>
    <xdr:to>
      <xdr:col>2</xdr:col>
      <xdr:colOff>1323975</xdr:colOff>
      <xdr:row>168</xdr:row>
      <xdr:rowOff>352425</xdr:rowOff>
    </xdr:to>
    <xdr:sp macro="" textlink="">
      <xdr:nvSpPr>
        <xdr:cNvPr id="381" name="Стрелка вправо с вырезом 380"/>
        <xdr:cNvSpPr/>
      </xdr:nvSpPr>
      <xdr:spPr>
        <a:xfrm>
          <a:off x="3105150" y="408178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168</xdr:row>
      <xdr:rowOff>247650</xdr:rowOff>
    </xdr:from>
    <xdr:to>
      <xdr:col>6</xdr:col>
      <xdr:colOff>1028700</xdr:colOff>
      <xdr:row>168</xdr:row>
      <xdr:rowOff>333375</xdr:rowOff>
    </xdr:to>
    <xdr:sp macro="" textlink="">
      <xdr:nvSpPr>
        <xdr:cNvPr id="382" name="Стрелка вправо с вырезом 381"/>
        <xdr:cNvSpPr/>
      </xdr:nvSpPr>
      <xdr:spPr>
        <a:xfrm>
          <a:off x="7445375" y="408114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168</xdr:row>
      <xdr:rowOff>209550</xdr:rowOff>
    </xdr:from>
    <xdr:to>
      <xdr:col>10</xdr:col>
      <xdr:colOff>952501</xdr:colOff>
      <xdr:row>168</xdr:row>
      <xdr:rowOff>304800</xdr:rowOff>
    </xdr:to>
    <xdr:sp macro="" textlink="">
      <xdr:nvSpPr>
        <xdr:cNvPr id="383" name="Стрелка вправо с вырезом 382"/>
        <xdr:cNvSpPr/>
      </xdr:nvSpPr>
      <xdr:spPr>
        <a:xfrm>
          <a:off x="11588751" y="408114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1047750</xdr:colOff>
      <xdr:row>174</xdr:row>
      <xdr:rowOff>266700</xdr:rowOff>
    </xdr:from>
    <xdr:to>
      <xdr:col>2</xdr:col>
      <xdr:colOff>1323975</xdr:colOff>
      <xdr:row>174</xdr:row>
      <xdr:rowOff>352425</xdr:rowOff>
    </xdr:to>
    <xdr:sp macro="" textlink="">
      <xdr:nvSpPr>
        <xdr:cNvPr id="422" name="Стрелка вправо с вырезом 421"/>
        <xdr:cNvSpPr/>
      </xdr:nvSpPr>
      <xdr:spPr>
        <a:xfrm>
          <a:off x="3105150" y="427990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174</xdr:row>
      <xdr:rowOff>247650</xdr:rowOff>
    </xdr:from>
    <xdr:to>
      <xdr:col>6</xdr:col>
      <xdr:colOff>1028700</xdr:colOff>
      <xdr:row>174</xdr:row>
      <xdr:rowOff>333375</xdr:rowOff>
    </xdr:to>
    <xdr:sp macro="" textlink="">
      <xdr:nvSpPr>
        <xdr:cNvPr id="423" name="Стрелка вправо с вырезом 422"/>
        <xdr:cNvSpPr/>
      </xdr:nvSpPr>
      <xdr:spPr>
        <a:xfrm>
          <a:off x="7445375" y="427926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174</xdr:row>
      <xdr:rowOff>209550</xdr:rowOff>
    </xdr:from>
    <xdr:to>
      <xdr:col>10</xdr:col>
      <xdr:colOff>952501</xdr:colOff>
      <xdr:row>174</xdr:row>
      <xdr:rowOff>304800</xdr:rowOff>
    </xdr:to>
    <xdr:sp macro="" textlink="">
      <xdr:nvSpPr>
        <xdr:cNvPr id="424" name="Стрелка вправо с вырезом 423"/>
        <xdr:cNvSpPr/>
      </xdr:nvSpPr>
      <xdr:spPr>
        <a:xfrm>
          <a:off x="11588751" y="427926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88900</xdr:colOff>
      <xdr:row>172</xdr:row>
      <xdr:rowOff>12700</xdr:rowOff>
    </xdr:from>
    <xdr:to>
      <xdr:col>0</xdr:col>
      <xdr:colOff>1028700</xdr:colOff>
      <xdr:row>173</xdr:row>
      <xdr:rowOff>279400</xdr:rowOff>
    </xdr:to>
    <xdr:sp macro="" textlink="">
      <xdr:nvSpPr>
        <xdr:cNvPr id="425" name="Пятно 1 424"/>
        <xdr:cNvSpPr/>
      </xdr:nvSpPr>
      <xdr:spPr>
        <a:xfrm>
          <a:off x="88900" y="43383200"/>
          <a:ext cx="939800" cy="8382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152400</xdr:colOff>
      <xdr:row>172</xdr:row>
      <xdr:rowOff>38100</xdr:rowOff>
    </xdr:from>
    <xdr:to>
      <xdr:col>4</xdr:col>
      <xdr:colOff>1092200</xdr:colOff>
      <xdr:row>174</xdr:row>
      <xdr:rowOff>25400</xdr:rowOff>
    </xdr:to>
    <xdr:sp macro="" textlink="">
      <xdr:nvSpPr>
        <xdr:cNvPr id="426" name="Пятно 1 425"/>
        <xdr:cNvSpPr/>
      </xdr:nvSpPr>
      <xdr:spPr>
        <a:xfrm>
          <a:off x="4711700" y="41732200"/>
          <a:ext cx="939800" cy="9017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101600</xdr:colOff>
      <xdr:row>171</xdr:row>
      <xdr:rowOff>139700</xdr:rowOff>
    </xdr:from>
    <xdr:to>
      <xdr:col>8</xdr:col>
      <xdr:colOff>1041400</xdr:colOff>
      <xdr:row>173</xdr:row>
      <xdr:rowOff>215900</xdr:rowOff>
    </xdr:to>
    <xdr:sp macro="" textlink="">
      <xdr:nvSpPr>
        <xdr:cNvPr id="427" name="Пятно 1 426"/>
        <xdr:cNvSpPr/>
      </xdr:nvSpPr>
      <xdr:spPr>
        <a:xfrm>
          <a:off x="9067800" y="47028100"/>
          <a:ext cx="939800" cy="8382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1479551</xdr:colOff>
      <xdr:row>6</xdr:row>
      <xdr:rowOff>25400</xdr:rowOff>
    </xdr:from>
    <xdr:to>
      <xdr:col>3</xdr:col>
      <xdr:colOff>12701</xdr:colOff>
      <xdr:row>6</xdr:row>
      <xdr:rowOff>165100</xdr:rowOff>
    </xdr:to>
    <xdr:sp macro="" textlink="">
      <xdr:nvSpPr>
        <xdr:cNvPr id="428" name="Стрелка вправо с вырезом 427"/>
        <xdr:cNvSpPr/>
      </xdr:nvSpPr>
      <xdr:spPr>
        <a:xfrm>
          <a:off x="3536951" y="54229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1143001</xdr:colOff>
      <xdr:row>6</xdr:row>
      <xdr:rowOff>82550</xdr:rowOff>
    </xdr:from>
    <xdr:to>
      <xdr:col>7</xdr:col>
      <xdr:colOff>127001</xdr:colOff>
      <xdr:row>6</xdr:row>
      <xdr:rowOff>266700</xdr:rowOff>
    </xdr:to>
    <xdr:sp macro="" textlink="">
      <xdr:nvSpPr>
        <xdr:cNvPr id="429" name="Стрелка вправо с вырезом 428"/>
        <xdr:cNvSpPr/>
      </xdr:nvSpPr>
      <xdr:spPr>
        <a:xfrm>
          <a:off x="7835901" y="5480050"/>
          <a:ext cx="393700" cy="1714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1454151</xdr:colOff>
      <xdr:row>6</xdr:row>
      <xdr:rowOff>69850</xdr:rowOff>
    </xdr:from>
    <xdr:to>
      <xdr:col>10</xdr:col>
      <xdr:colOff>2070101</xdr:colOff>
      <xdr:row>6</xdr:row>
      <xdr:rowOff>279400</xdr:rowOff>
    </xdr:to>
    <xdr:sp macro="" textlink="">
      <xdr:nvSpPr>
        <xdr:cNvPr id="430" name="Стрелка вправо с вырезом 429"/>
        <xdr:cNvSpPr/>
      </xdr:nvSpPr>
      <xdr:spPr>
        <a:xfrm>
          <a:off x="12414251" y="5467350"/>
          <a:ext cx="615950" cy="184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127000</xdr:colOff>
      <xdr:row>4</xdr:row>
      <xdr:rowOff>0</xdr:rowOff>
    </xdr:from>
    <xdr:to>
      <xdr:col>0</xdr:col>
      <xdr:colOff>1066800</xdr:colOff>
      <xdr:row>5</xdr:row>
      <xdr:rowOff>393700</xdr:rowOff>
    </xdr:to>
    <xdr:sp macro="" textlink="">
      <xdr:nvSpPr>
        <xdr:cNvPr id="431" name="Пятно 1 430"/>
        <xdr:cNvSpPr/>
      </xdr:nvSpPr>
      <xdr:spPr>
        <a:xfrm>
          <a:off x="127000" y="27432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215900</xdr:colOff>
      <xdr:row>4</xdr:row>
      <xdr:rowOff>50800</xdr:rowOff>
    </xdr:from>
    <xdr:to>
      <xdr:col>4</xdr:col>
      <xdr:colOff>1155700</xdr:colOff>
      <xdr:row>5</xdr:row>
      <xdr:rowOff>444500</xdr:rowOff>
    </xdr:to>
    <xdr:sp macro="" textlink="">
      <xdr:nvSpPr>
        <xdr:cNvPr id="432" name="Пятно 1 431"/>
        <xdr:cNvSpPr/>
      </xdr:nvSpPr>
      <xdr:spPr>
        <a:xfrm>
          <a:off x="4775200" y="27940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1479551</xdr:colOff>
      <xdr:row>12</xdr:row>
      <xdr:rowOff>25400</xdr:rowOff>
    </xdr:from>
    <xdr:to>
      <xdr:col>3</xdr:col>
      <xdr:colOff>12701</xdr:colOff>
      <xdr:row>12</xdr:row>
      <xdr:rowOff>165100</xdr:rowOff>
    </xdr:to>
    <xdr:sp macro="" textlink="">
      <xdr:nvSpPr>
        <xdr:cNvPr id="433" name="Стрелка вправо с вырезом 432"/>
        <xdr:cNvSpPr/>
      </xdr:nvSpPr>
      <xdr:spPr>
        <a:xfrm>
          <a:off x="3536951" y="3632200"/>
          <a:ext cx="247650" cy="13970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1143001</xdr:colOff>
      <xdr:row>12</xdr:row>
      <xdr:rowOff>82550</xdr:rowOff>
    </xdr:from>
    <xdr:to>
      <xdr:col>7</xdr:col>
      <xdr:colOff>127001</xdr:colOff>
      <xdr:row>12</xdr:row>
      <xdr:rowOff>266700</xdr:rowOff>
    </xdr:to>
    <xdr:sp macro="" textlink="">
      <xdr:nvSpPr>
        <xdr:cNvPr id="434" name="Стрелка вправо с вырезом 433"/>
        <xdr:cNvSpPr/>
      </xdr:nvSpPr>
      <xdr:spPr>
        <a:xfrm>
          <a:off x="7835901" y="3689350"/>
          <a:ext cx="393700" cy="1587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1454151</xdr:colOff>
      <xdr:row>12</xdr:row>
      <xdr:rowOff>69850</xdr:rowOff>
    </xdr:from>
    <xdr:to>
      <xdr:col>10</xdr:col>
      <xdr:colOff>2070101</xdr:colOff>
      <xdr:row>12</xdr:row>
      <xdr:rowOff>279400</xdr:rowOff>
    </xdr:to>
    <xdr:sp macro="" textlink="">
      <xdr:nvSpPr>
        <xdr:cNvPr id="435" name="Стрелка вправо с вырезом 434"/>
        <xdr:cNvSpPr/>
      </xdr:nvSpPr>
      <xdr:spPr>
        <a:xfrm>
          <a:off x="12414251" y="3676650"/>
          <a:ext cx="615950" cy="1714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127000</xdr:colOff>
      <xdr:row>10</xdr:row>
      <xdr:rowOff>0</xdr:rowOff>
    </xdr:from>
    <xdr:to>
      <xdr:col>0</xdr:col>
      <xdr:colOff>1066800</xdr:colOff>
      <xdr:row>11</xdr:row>
      <xdr:rowOff>393700</xdr:rowOff>
    </xdr:to>
    <xdr:sp macro="" textlink="">
      <xdr:nvSpPr>
        <xdr:cNvPr id="436" name="Пятно 1 435"/>
        <xdr:cNvSpPr/>
      </xdr:nvSpPr>
      <xdr:spPr>
        <a:xfrm>
          <a:off x="127000" y="27432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215900</xdr:colOff>
      <xdr:row>10</xdr:row>
      <xdr:rowOff>50800</xdr:rowOff>
    </xdr:from>
    <xdr:to>
      <xdr:col>4</xdr:col>
      <xdr:colOff>1155700</xdr:colOff>
      <xdr:row>11</xdr:row>
      <xdr:rowOff>444500</xdr:rowOff>
    </xdr:to>
    <xdr:sp macro="" textlink="">
      <xdr:nvSpPr>
        <xdr:cNvPr id="437" name="Пятно 1 436"/>
        <xdr:cNvSpPr/>
      </xdr:nvSpPr>
      <xdr:spPr>
        <a:xfrm>
          <a:off x="4775200" y="27940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318</xdr:row>
      <xdr:rowOff>266700</xdr:rowOff>
    </xdr:from>
    <xdr:to>
      <xdr:col>2</xdr:col>
      <xdr:colOff>1323975</xdr:colOff>
      <xdr:row>318</xdr:row>
      <xdr:rowOff>352425</xdr:rowOff>
    </xdr:to>
    <xdr:sp macro="" textlink="">
      <xdr:nvSpPr>
        <xdr:cNvPr id="438" name="Стрелка вправо с вырезом 437"/>
        <xdr:cNvSpPr/>
      </xdr:nvSpPr>
      <xdr:spPr>
        <a:xfrm>
          <a:off x="3105150" y="794258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318</xdr:row>
      <xdr:rowOff>247650</xdr:rowOff>
    </xdr:from>
    <xdr:to>
      <xdr:col>6</xdr:col>
      <xdr:colOff>1028700</xdr:colOff>
      <xdr:row>318</xdr:row>
      <xdr:rowOff>333375</xdr:rowOff>
    </xdr:to>
    <xdr:sp macro="" textlink="">
      <xdr:nvSpPr>
        <xdr:cNvPr id="439" name="Стрелка вправо с вырезом 438"/>
        <xdr:cNvSpPr/>
      </xdr:nvSpPr>
      <xdr:spPr>
        <a:xfrm>
          <a:off x="7445375" y="794194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318</xdr:row>
      <xdr:rowOff>209550</xdr:rowOff>
    </xdr:from>
    <xdr:to>
      <xdr:col>10</xdr:col>
      <xdr:colOff>952501</xdr:colOff>
      <xdr:row>318</xdr:row>
      <xdr:rowOff>304800</xdr:rowOff>
    </xdr:to>
    <xdr:sp macro="" textlink="">
      <xdr:nvSpPr>
        <xdr:cNvPr id="440" name="Стрелка вправо с вырезом 439"/>
        <xdr:cNvSpPr/>
      </xdr:nvSpPr>
      <xdr:spPr>
        <a:xfrm>
          <a:off x="11588751" y="794194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152400</xdr:colOff>
      <xdr:row>316</xdr:row>
      <xdr:rowOff>101600</xdr:rowOff>
    </xdr:from>
    <xdr:to>
      <xdr:col>0</xdr:col>
      <xdr:colOff>1092200</xdr:colOff>
      <xdr:row>318</xdr:row>
      <xdr:rowOff>12700</xdr:rowOff>
    </xdr:to>
    <xdr:sp macro="" textlink="">
      <xdr:nvSpPr>
        <xdr:cNvPr id="441" name="Пятно 1 440"/>
        <xdr:cNvSpPr/>
      </xdr:nvSpPr>
      <xdr:spPr>
        <a:xfrm>
          <a:off x="152400" y="784606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165100</xdr:colOff>
      <xdr:row>316</xdr:row>
      <xdr:rowOff>139700</xdr:rowOff>
    </xdr:from>
    <xdr:to>
      <xdr:col>4</xdr:col>
      <xdr:colOff>1104900</xdr:colOff>
      <xdr:row>318</xdr:row>
      <xdr:rowOff>50800</xdr:rowOff>
    </xdr:to>
    <xdr:sp macro="" textlink="">
      <xdr:nvSpPr>
        <xdr:cNvPr id="442" name="Пятно 1 441"/>
        <xdr:cNvSpPr/>
      </xdr:nvSpPr>
      <xdr:spPr>
        <a:xfrm>
          <a:off x="4724400" y="784987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88900</xdr:colOff>
      <xdr:row>316</xdr:row>
      <xdr:rowOff>50800</xdr:rowOff>
    </xdr:from>
    <xdr:to>
      <xdr:col>8</xdr:col>
      <xdr:colOff>1028700</xdr:colOff>
      <xdr:row>317</xdr:row>
      <xdr:rowOff>381000</xdr:rowOff>
    </xdr:to>
    <xdr:sp macro="" textlink="">
      <xdr:nvSpPr>
        <xdr:cNvPr id="443" name="Пятно 1 442"/>
        <xdr:cNvSpPr/>
      </xdr:nvSpPr>
      <xdr:spPr>
        <a:xfrm>
          <a:off x="9055100" y="784098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300</xdr:row>
      <xdr:rowOff>266700</xdr:rowOff>
    </xdr:from>
    <xdr:to>
      <xdr:col>2</xdr:col>
      <xdr:colOff>1323975</xdr:colOff>
      <xdr:row>300</xdr:row>
      <xdr:rowOff>352425</xdr:rowOff>
    </xdr:to>
    <xdr:sp macro="" textlink="">
      <xdr:nvSpPr>
        <xdr:cNvPr id="444" name="Стрелка вправо с вырезом 443"/>
        <xdr:cNvSpPr/>
      </xdr:nvSpPr>
      <xdr:spPr>
        <a:xfrm>
          <a:off x="3105150" y="760984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300</xdr:row>
      <xdr:rowOff>247650</xdr:rowOff>
    </xdr:from>
    <xdr:to>
      <xdr:col>6</xdr:col>
      <xdr:colOff>1028700</xdr:colOff>
      <xdr:row>300</xdr:row>
      <xdr:rowOff>333375</xdr:rowOff>
    </xdr:to>
    <xdr:sp macro="" textlink="">
      <xdr:nvSpPr>
        <xdr:cNvPr id="445" name="Стрелка вправо с вырезом 444"/>
        <xdr:cNvSpPr/>
      </xdr:nvSpPr>
      <xdr:spPr>
        <a:xfrm>
          <a:off x="7445375" y="760920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300</xdr:row>
      <xdr:rowOff>209550</xdr:rowOff>
    </xdr:from>
    <xdr:to>
      <xdr:col>10</xdr:col>
      <xdr:colOff>952501</xdr:colOff>
      <xdr:row>300</xdr:row>
      <xdr:rowOff>304800</xdr:rowOff>
    </xdr:to>
    <xdr:sp macro="" textlink="">
      <xdr:nvSpPr>
        <xdr:cNvPr id="446" name="Стрелка вправо с вырезом 445"/>
        <xdr:cNvSpPr/>
      </xdr:nvSpPr>
      <xdr:spPr>
        <a:xfrm>
          <a:off x="11588751" y="760920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139700</xdr:colOff>
      <xdr:row>298</xdr:row>
      <xdr:rowOff>152400</xdr:rowOff>
    </xdr:from>
    <xdr:to>
      <xdr:col>0</xdr:col>
      <xdr:colOff>1079500</xdr:colOff>
      <xdr:row>300</xdr:row>
      <xdr:rowOff>63500</xdr:rowOff>
    </xdr:to>
    <xdr:sp macro="" textlink="">
      <xdr:nvSpPr>
        <xdr:cNvPr id="447" name="Пятно 1 446"/>
        <xdr:cNvSpPr/>
      </xdr:nvSpPr>
      <xdr:spPr>
        <a:xfrm>
          <a:off x="139700" y="751840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177800</xdr:colOff>
      <xdr:row>298</xdr:row>
      <xdr:rowOff>76200</xdr:rowOff>
    </xdr:from>
    <xdr:to>
      <xdr:col>4</xdr:col>
      <xdr:colOff>1117600</xdr:colOff>
      <xdr:row>299</xdr:row>
      <xdr:rowOff>406400</xdr:rowOff>
    </xdr:to>
    <xdr:sp macro="" textlink="">
      <xdr:nvSpPr>
        <xdr:cNvPr id="448" name="Пятно 1 447"/>
        <xdr:cNvSpPr/>
      </xdr:nvSpPr>
      <xdr:spPr>
        <a:xfrm>
          <a:off x="4737100" y="751078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101600</xdr:colOff>
      <xdr:row>298</xdr:row>
      <xdr:rowOff>127000</xdr:rowOff>
    </xdr:from>
    <xdr:to>
      <xdr:col>8</xdr:col>
      <xdr:colOff>1041400</xdr:colOff>
      <xdr:row>300</xdr:row>
      <xdr:rowOff>38100</xdr:rowOff>
    </xdr:to>
    <xdr:sp macro="" textlink="">
      <xdr:nvSpPr>
        <xdr:cNvPr id="449" name="Пятно 1 448"/>
        <xdr:cNvSpPr/>
      </xdr:nvSpPr>
      <xdr:spPr>
        <a:xfrm>
          <a:off x="9067800" y="751586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180</xdr:row>
      <xdr:rowOff>266700</xdr:rowOff>
    </xdr:from>
    <xdr:to>
      <xdr:col>2</xdr:col>
      <xdr:colOff>1323975</xdr:colOff>
      <xdr:row>180</xdr:row>
      <xdr:rowOff>352425</xdr:rowOff>
    </xdr:to>
    <xdr:sp macro="" textlink="">
      <xdr:nvSpPr>
        <xdr:cNvPr id="450" name="Стрелка вправо с вырезом 449"/>
        <xdr:cNvSpPr/>
      </xdr:nvSpPr>
      <xdr:spPr>
        <a:xfrm>
          <a:off x="3105150" y="482981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180</xdr:row>
      <xdr:rowOff>247650</xdr:rowOff>
    </xdr:from>
    <xdr:to>
      <xdr:col>6</xdr:col>
      <xdr:colOff>1028700</xdr:colOff>
      <xdr:row>180</xdr:row>
      <xdr:rowOff>333375</xdr:rowOff>
    </xdr:to>
    <xdr:sp macro="" textlink="">
      <xdr:nvSpPr>
        <xdr:cNvPr id="451" name="Стрелка вправо с вырезом 450"/>
        <xdr:cNvSpPr/>
      </xdr:nvSpPr>
      <xdr:spPr>
        <a:xfrm>
          <a:off x="7445375" y="482917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180</xdr:row>
      <xdr:rowOff>209550</xdr:rowOff>
    </xdr:from>
    <xdr:to>
      <xdr:col>10</xdr:col>
      <xdr:colOff>952501</xdr:colOff>
      <xdr:row>180</xdr:row>
      <xdr:rowOff>304800</xdr:rowOff>
    </xdr:to>
    <xdr:sp macro="" textlink="">
      <xdr:nvSpPr>
        <xdr:cNvPr id="452" name="Стрелка вправо с вырезом 451"/>
        <xdr:cNvSpPr/>
      </xdr:nvSpPr>
      <xdr:spPr>
        <a:xfrm>
          <a:off x="11588751" y="482917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88900</xdr:colOff>
      <xdr:row>178</xdr:row>
      <xdr:rowOff>12700</xdr:rowOff>
    </xdr:from>
    <xdr:to>
      <xdr:col>0</xdr:col>
      <xdr:colOff>1028700</xdr:colOff>
      <xdr:row>179</xdr:row>
      <xdr:rowOff>279400</xdr:rowOff>
    </xdr:to>
    <xdr:sp macro="" textlink="">
      <xdr:nvSpPr>
        <xdr:cNvPr id="453" name="Пятно 1 452"/>
        <xdr:cNvSpPr/>
      </xdr:nvSpPr>
      <xdr:spPr>
        <a:xfrm>
          <a:off x="88900" y="47091600"/>
          <a:ext cx="939800" cy="8382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152400</xdr:colOff>
      <xdr:row>178</xdr:row>
      <xdr:rowOff>38100</xdr:rowOff>
    </xdr:from>
    <xdr:to>
      <xdr:col>4</xdr:col>
      <xdr:colOff>1092200</xdr:colOff>
      <xdr:row>180</xdr:row>
      <xdr:rowOff>25400</xdr:rowOff>
    </xdr:to>
    <xdr:sp macro="" textlink="">
      <xdr:nvSpPr>
        <xdr:cNvPr id="454" name="Пятно 1 453"/>
        <xdr:cNvSpPr/>
      </xdr:nvSpPr>
      <xdr:spPr>
        <a:xfrm>
          <a:off x="4711700" y="47117000"/>
          <a:ext cx="939800" cy="10160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101600</xdr:colOff>
      <xdr:row>177</xdr:row>
      <xdr:rowOff>139700</xdr:rowOff>
    </xdr:from>
    <xdr:to>
      <xdr:col>8</xdr:col>
      <xdr:colOff>1041400</xdr:colOff>
      <xdr:row>179</xdr:row>
      <xdr:rowOff>279400</xdr:rowOff>
    </xdr:to>
    <xdr:sp macro="" textlink="">
      <xdr:nvSpPr>
        <xdr:cNvPr id="455" name="Пятно 1 454"/>
        <xdr:cNvSpPr/>
      </xdr:nvSpPr>
      <xdr:spPr>
        <a:xfrm>
          <a:off x="9067800" y="48818800"/>
          <a:ext cx="939800" cy="8636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198</xdr:row>
      <xdr:rowOff>266700</xdr:rowOff>
    </xdr:from>
    <xdr:to>
      <xdr:col>2</xdr:col>
      <xdr:colOff>1323975</xdr:colOff>
      <xdr:row>198</xdr:row>
      <xdr:rowOff>352425</xdr:rowOff>
    </xdr:to>
    <xdr:sp macro="" textlink="">
      <xdr:nvSpPr>
        <xdr:cNvPr id="456" name="Стрелка вправо с вырезом 455"/>
        <xdr:cNvSpPr/>
      </xdr:nvSpPr>
      <xdr:spPr>
        <a:xfrm>
          <a:off x="3105150" y="530860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198</xdr:row>
      <xdr:rowOff>247650</xdr:rowOff>
    </xdr:from>
    <xdr:to>
      <xdr:col>6</xdr:col>
      <xdr:colOff>1028700</xdr:colOff>
      <xdr:row>198</xdr:row>
      <xdr:rowOff>333375</xdr:rowOff>
    </xdr:to>
    <xdr:sp macro="" textlink="">
      <xdr:nvSpPr>
        <xdr:cNvPr id="457" name="Стрелка вправо с вырезом 456"/>
        <xdr:cNvSpPr/>
      </xdr:nvSpPr>
      <xdr:spPr>
        <a:xfrm>
          <a:off x="7445375" y="530796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198</xdr:row>
      <xdr:rowOff>209550</xdr:rowOff>
    </xdr:from>
    <xdr:to>
      <xdr:col>10</xdr:col>
      <xdr:colOff>952501</xdr:colOff>
      <xdr:row>198</xdr:row>
      <xdr:rowOff>304800</xdr:rowOff>
    </xdr:to>
    <xdr:sp macro="" textlink="">
      <xdr:nvSpPr>
        <xdr:cNvPr id="458" name="Стрелка вправо с вырезом 457"/>
        <xdr:cNvSpPr/>
      </xdr:nvSpPr>
      <xdr:spPr>
        <a:xfrm>
          <a:off x="11588751" y="530796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127000</xdr:colOff>
      <xdr:row>196</xdr:row>
      <xdr:rowOff>63500</xdr:rowOff>
    </xdr:from>
    <xdr:to>
      <xdr:col>0</xdr:col>
      <xdr:colOff>1066800</xdr:colOff>
      <xdr:row>198</xdr:row>
      <xdr:rowOff>127000</xdr:rowOff>
    </xdr:to>
    <xdr:sp macro="" textlink="">
      <xdr:nvSpPr>
        <xdr:cNvPr id="459" name="Пятно 1 458"/>
        <xdr:cNvSpPr/>
      </xdr:nvSpPr>
      <xdr:spPr>
        <a:xfrm>
          <a:off x="127000" y="522351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177800</xdr:colOff>
      <xdr:row>196</xdr:row>
      <xdr:rowOff>38100</xdr:rowOff>
    </xdr:from>
    <xdr:to>
      <xdr:col>4</xdr:col>
      <xdr:colOff>1117600</xdr:colOff>
      <xdr:row>198</xdr:row>
      <xdr:rowOff>101600</xdr:rowOff>
    </xdr:to>
    <xdr:sp macro="" textlink="">
      <xdr:nvSpPr>
        <xdr:cNvPr id="460" name="Пятно 1 459"/>
        <xdr:cNvSpPr/>
      </xdr:nvSpPr>
      <xdr:spPr>
        <a:xfrm>
          <a:off x="4737100" y="522097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38100</xdr:colOff>
      <xdr:row>195</xdr:row>
      <xdr:rowOff>165100</xdr:rowOff>
    </xdr:from>
    <xdr:to>
      <xdr:col>8</xdr:col>
      <xdr:colOff>977900</xdr:colOff>
      <xdr:row>198</xdr:row>
      <xdr:rowOff>50800</xdr:rowOff>
    </xdr:to>
    <xdr:sp macro="" textlink="">
      <xdr:nvSpPr>
        <xdr:cNvPr id="461" name="Пятно 1 460"/>
        <xdr:cNvSpPr/>
      </xdr:nvSpPr>
      <xdr:spPr>
        <a:xfrm>
          <a:off x="9004300" y="52146200"/>
          <a:ext cx="939800" cy="8001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1047750</xdr:colOff>
      <xdr:row>198</xdr:row>
      <xdr:rowOff>266700</xdr:rowOff>
    </xdr:from>
    <xdr:to>
      <xdr:col>2</xdr:col>
      <xdr:colOff>1323975</xdr:colOff>
      <xdr:row>198</xdr:row>
      <xdr:rowOff>352425</xdr:rowOff>
    </xdr:to>
    <xdr:sp macro="" textlink="">
      <xdr:nvSpPr>
        <xdr:cNvPr id="462" name="Стрелка вправо с вырезом 461"/>
        <xdr:cNvSpPr/>
      </xdr:nvSpPr>
      <xdr:spPr>
        <a:xfrm>
          <a:off x="3105150" y="530860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198</xdr:row>
      <xdr:rowOff>247650</xdr:rowOff>
    </xdr:from>
    <xdr:to>
      <xdr:col>6</xdr:col>
      <xdr:colOff>1028700</xdr:colOff>
      <xdr:row>198</xdr:row>
      <xdr:rowOff>333375</xdr:rowOff>
    </xdr:to>
    <xdr:sp macro="" textlink="">
      <xdr:nvSpPr>
        <xdr:cNvPr id="463" name="Стрелка вправо с вырезом 462"/>
        <xdr:cNvSpPr/>
      </xdr:nvSpPr>
      <xdr:spPr>
        <a:xfrm>
          <a:off x="7445375" y="530796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198</xdr:row>
      <xdr:rowOff>209550</xdr:rowOff>
    </xdr:from>
    <xdr:to>
      <xdr:col>10</xdr:col>
      <xdr:colOff>952501</xdr:colOff>
      <xdr:row>198</xdr:row>
      <xdr:rowOff>304800</xdr:rowOff>
    </xdr:to>
    <xdr:sp macro="" textlink="">
      <xdr:nvSpPr>
        <xdr:cNvPr id="464" name="Стрелка вправо с вырезом 463"/>
        <xdr:cNvSpPr/>
      </xdr:nvSpPr>
      <xdr:spPr>
        <a:xfrm>
          <a:off x="11588751" y="530796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127000</xdr:colOff>
      <xdr:row>196</xdr:row>
      <xdr:rowOff>63500</xdr:rowOff>
    </xdr:from>
    <xdr:to>
      <xdr:col>0</xdr:col>
      <xdr:colOff>1066800</xdr:colOff>
      <xdr:row>198</xdr:row>
      <xdr:rowOff>127000</xdr:rowOff>
    </xdr:to>
    <xdr:sp macro="" textlink="">
      <xdr:nvSpPr>
        <xdr:cNvPr id="465" name="Пятно 1 464"/>
        <xdr:cNvSpPr/>
      </xdr:nvSpPr>
      <xdr:spPr>
        <a:xfrm>
          <a:off x="127000" y="522351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4</xdr:col>
      <xdr:colOff>177800</xdr:colOff>
      <xdr:row>196</xdr:row>
      <xdr:rowOff>38100</xdr:rowOff>
    </xdr:from>
    <xdr:to>
      <xdr:col>4</xdr:col>
      <xdr:colOff>1117600</xdr:colOff>
      <xdr:row>198</xdr:row>
      <xdr:rowOff>101600</xdr:rowOff>
    </xdr:to>
    <xdr:sp macro="" textlink="">
      <xdr:nvSpPr>
        <xdr:cNvPr id="466" name="Пятно 1 465"/>
        <xdr:cNvSpPr/>
      </xdr:nvSpPr>
      <xdr:spPr>
        <a:xfrm>
          <a:off x="4737100" y="52209700"/>
          <a:ext cx="939800" cy="7874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8</xdr:col>
      <xdr:colOff>38100</xdr:colOff>
      <xdr:row>195</xdr:row>
      <xdr:rowOff>165100</xdr:rowOff>
    </xdr:from>
    <xdr:to>
      <xdr:col>8</xdr:col>
      <xdr:colOff>977900</xdr:colOff>
      <xdr:row>198</xdr:row>
      <xdr:rowOff>50800</xdr:rowOff>
    </xdr:to>
    <xdr:sp macro="" textlink="">
      <xdr:nvSpPr>
        <xdr:cNvPr id="467" name="Пятно 1 466"/>
        <xdr:cNvSpPr/>
      </xdr:nvSpPr>
      <xdr:spPr>
        <a:xfrm>
          <a:off x="9004300" y="52146200"/>
          <a:ext cx="939800" cy="80010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 cap="all" spc="0">
              <a:ln w="9000" cmpd="sng">
                <a:solidFill>
                  <a:srgbClr val="FF0000"/>
                </a:solidFill>
                <a:prstDash val="solid"/>
              </a:ln>
              <a:solidFill>
                <a:srgbClr val="FF0000"/>
              </a:solidFill>
              <a:effectLst>
                <a:reflection blurRad="12700" stA="28000" endPos="45000" dist="1000" dir="5400000" sy="-100000" algn="bl" rotWithShape="0"/>
              </a:effectLst>
            </a:rPr>
            <a:t>New</a:t>
          </a:r>
          <a:endParaRPr lang="ru-RU" sz="1100" b="1" cap="all" spc="0">
            <a:ln w="9000" cmpd="sng">
              <a:solidFill>
                <a:srgbClr val="FF0000"/>
              </a:solidFill>
              <a:prstDash val="solid"/>
            </a:ln>
            <a:solidFill>
              <a:srgbClr val="FF000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6</xdr:col>
      <xdr:colOff>752475</xdr:colOff>
      <xdr:row>138</xdr:row>
      <xdr:rowOff>247650</xdr:rowOff>
    </xdr:from>
    <xdr:to>
      <xdr:col>6</xdr:col>
      <xdr:colOff>1028700</xdr:colOff>
      <xdr:row>138</xdr:row>
      <xdr:rowOff>333375</xdr:rowOff>
    </xdr:to>
    <xdr:sp macro="" textlink="">
      <xdr:nvSpPr>
        <xdr:cNvPr id="468" name="Стрелка вправо с вырезом 467"/>
        <xdr:cNvSpPr/>
      </xdr:nvSpPr>
      <xdr:spPr>
        <a:xfrm>
          <a:off x="7445375" y="38588950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628651</xdr:colOff>
      <xdr:row>138</xdr:row>
      <xdr:rowOff>209550</xdr:rowOff>
    </xdr:from>
    <xdr:to>
      <xdr:col>10</xdr:col>
      <xdr:colOff>952501</xdr:colOff>
      <xdr:row>138</xdr:row>
      <xdr:rowOff>304800</xdr:rowOff>
    </xdr:to>
    <xdr:sp macro="" textlink="">
      <xdr:nvSpPr>
        <xdr:cNvPr id="469" name="Стрелка вправо с вырезом 468"/>
        <xdr:cNvSpPr/>
      </xdr:nvSpPr>
      <xdr:spPr>
        <a:xfrm>
          <a:off x="11588751" y="38588950"/>
          <a:ext cx="32385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7</xdr:row>
      <xdr:rowOff>180975</xdr:rowOff>
    </xdr:from>
    <xdr:to>
      <xdr:col>2</xdr:col>
      <xdr:colOff>828675</xdr:colOff>
      <xdr:row>7</xdr:row>
      <xdr:rowOff>266700</xdr:rowOff>
    </xdr:to>
    <xdr:sp macro="" textlink="">
      <xdr:nvSpPr>
        <xdr:cNvPr id="10" name="Стрелка вправо с вырезом 9"/>
        <xdr:cNvSpPr/>
      </xdr:nvSpPr>
      <xdr:spPr>
        <a:xfrm>
          <a:off x="2609850" y="1076610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7</xdr:row>
      <xdr:rowOff>180975</xdr:rowOff>
    </xdr:from>
    <xdr:to>
      <xdr:col>6</xdr:col>
      <xdr:colOff>800100</xdr:colOff>
      <xdr:row>7</xdr:row>
      <xdr:rowOff>266700</xdr:rowOff>
    </xdr:to>
    <xdr:sp macro="" textlink="">
      <xdr:nvSpPr>
        <xdr:cNvPr id="11" name="Стрелка вправо с вырезом 10"/>
        <xdr:cNvSpPr/>
      </xdr:nvSpPr>
      <xdr:spPr>
        <a:xfrm>
          <a:off x="7216775" y="1076610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145</xdr:row>
      <xdr:rowOff>180975</xdr:rowOff>
    </xdr:from>
    <xdr:to>
      <xdr:col>2</xdr:col>
      <xdr:colOff>838200</xdr:colOff>
      <xdr:row>145</xdr:row>
      <xdr:rowOff>266700</xdr:rowOff>
    </xdr:to>
    <xdr:sp macro="" textlink="">
      <xdr:nvSpPr>
        <xdr:cNvPr id="27" name="Стрелка вправо с вырезом 26"/>
        <xdr:cNvSpPr/>
      </xdr:nvSpPr>
      <xdr:spPr>
        <a:xfrm>
          <a:off x="2619375" y="1667541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145</xdr:row>
      <xdr:rowOff>171450</xdr:rowOff>
    </xdr:from>
    <xdr:to>
      <xdr:col>6</xdr:col>
      <xdr:colOff>800100</xdr:colOff>
      <xdr:row>145</xdr:row>
      <xdr:rowOff>266700</xdr:rowOff>
    </xdr:to>
    <xdr:sp macro="" textlink="">
      <xdr:nvSpPr>
        <xdr:cNvPr id="28" name="Стрелка вправо с вырезом 27"/>
        <xdr:cNvSpPr/>
      </xdr:nvSpPr>
      <xdr:spPr>
        <a:xfrm>
          <a:off x="7216775" y="1667446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822325</xdr:colOff>
      <xdr:row>3</xdr:row>
      <xdr:rowOff>3175</xdr:rowOff>
    </xdr:to>
    <xdr:pic>
      <xdr:nvPicPr>
        <xdr:cNvPr id="40" name="Picture 63" descr="SFP-PS401-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381300"/>
          <a:ext cx="822325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3</xdr:row>
      <xdr:rowOff>0</xdr:rowOff>
    </xdr:from>
    <xdr:to>
      <xdr:col>4</xdr:col>
      <xdr:colOff>819150</xdr:colOff>
      <xdr:row>3</xdr:row>
      <xdr:rowOff>0</xdr:rowOff>
    </xdr:to>
    <xdr:pic>
      <xdr:nvPicPr>
        <xdr:cNvPr id="43" name="Picture 65" descr="SFP-PS401-K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4550" y="1044575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1152525</xdr:colOff>
      <xdr:row>145</xdr:row>
      <xdr:rowOff>152400</xdr:rowOff>
    </xdr:from>
    <xdr:to>
      <xdr:col>10</xdr:col>
      <xdr:colOff>1428750</xdr:colOff>
      <xdr:row>145</xdr:row>
      <xdr:rowOff>238125</xdr:rowOff>
    </xdr:to>
    <xdr:sp macro="" textlink="">
      <xdr:nvSpPr>
        <xdr:cNvPr id="58" name="Стрелка вправо с вырезом 57"/>
        <xdr:cNvSpPr/>
      </xdr:nvSpPr>
      <xdr:spPr>
        <a:xfrm>
          <a:off x="12112625" y="1667256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7</xdr:row>
      <xdr:rowOff>161925</xdr:rowOff>
    </xdr:from>
    <xdr:to>
      <xdr:col>10</xdr:col>
      <xdr:colOff>1390650</xdr:colOff>
      <xdr:row>7</xdr:row>
      <xdr:rowOff>247650</xdr:rowOff>
    </xdr:to>
    <xdr:sp macro="" textlink="">
      <xdr:nvSpPr>
        <xdr:cNvPr id="60" name="Стрелка вправо с вырезом 59"/>
        <xdr:cNvSpPr/>
      </xdr:nvSpPr>
      <xdr:spPr>
        <a:xfrm>
          <a:off x="12074525" y="1076420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504825</xdr:colOff>
      <xdr:row>265</xdr:row>
      <xdr:rowOff>200025</xdr:rowOff>
    </xdr:from>
    <xdr:to>
      <xdr:col>2</xdr:col>
      <xdr:colOff>847725</xdr:colOff>
      <xdr:row>265</xdr:row>
      <xdr:rowOff>333375</xdr:rowOff>
    </xdr:to>
    <xdr:sp macro="" textlink="">
      <xdr:nvSpPr>
        <xdr:cNvPr id="70" name="Стрелка вправо с вырезом 69"/>
        <xdr:cNvSpPr/>
      </xdr:nvSpPr>
      <xdr:spPr>
        <a:xfrm>
          <a:off x="2562225" y="188198125"/>
          <a:ext cx="342900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168274</xdr:colOff>
      <xdr:row>262</xdr:row>
      <xdr:rowOff>215901</xdr:rowOff>
    </xdr:from>
    <xdr:to>
      <xdr:col>0</xdr:col>
      <xdr:colOff>1067055</xdr:colOff>
      <xdr:row>266</xdr:row>
      <xdr:rowOff>88901</xdr:rowOff>
    </xdr:to>
    <xdr:pic>
      <xdr:nvPicPr>
        <xdr:cNvPr id="71" name="Picture 31" descr="伸缩夹具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4" y="76314301"/>
          <a:ext cx="898781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260350</xdr:colOff>
      <xdr:row>0</xdr:row>
      <xdr:rowOff>279400</xdr:rowOff>
    </xdr:from>
    <xdr:to>
      <xdr:col>2</xdr:col>
      <xdr:colOff>174625</xdr:colOff>
      <xdr:row>0</xdr:row>
      <xdr:rowOff>1041400</xdr:rowOff>
    </xdr:to>
    <xdr:grpSp>
      <xdr:nvGrpSpPr>
        <xdr:cNvPr id="72" name="Group 1"/>
        <xdr:cNvGrpSpPr>
          <a:grpSpLocks/>
        </xdr:cNvGrpSpPr>
      </xdr:nvGrpSpPr>
      <xdr:grpSpPr bwMode="auto">
        <a:xfrm>
          <a:off x="260350" y="279400"/>
          <a:ext cx="1971675" cy="762000"/>
          <a:chOff x="108723675" y="109482600"/>
          <a:chExt cx="1170000" cy="474273"/>
        </a:xfrm>
      </xdr:grpSpPr>
      <xdr:pic>
        <xdr:nvPicPr>
          <xdr:cNvPr id="7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1196975</xdr:colOff>
      <xdr:row>25</xdr:row>
      <xdr:rowOff>206375</xdr:rowOff>
    </xdr:from>
    <xdr:to>
      <xdr:col>2</xdr:col>
      <xdr:colOff>1473200</xdr:colOff>
      <xdr:row>25</xdr:row>
      <xdr:rowOff>292100</xdr:rowOff>
    </xdr:to>
    <xdr:sp macro="" textlink="">
      <xdr:nvSpPr>
        <xdr:cNvPr id="135" name="Стрелка вправо с вырезом 134"/>
        <xdr:cNvSpPr/>
      </xdr:nvSpPr>
      <xdr:spPr>
        <a:xfrm>
          <a:off x="3254375" y="5527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25</xdr:row>
      <xdr:rowOff>171450</xdr:rowOff>
    </xdr:from>
    <xdr:to>
      <xdr:col>6</xdr:col>
      <xdr:colOff>800100</xdr:colOff>
      <xdr:row>25</xdr:row>
      <xdr:rowOff>266700</xdr:rowOff>
    </xdr:to>
    <xdr:sp macro="" textlink="">
      <xdr:nvSpPr>
        <xdr:cNvPr id="136" name="Стрелка вправо с вырезом 135"/>
        <xdr:cNvSpPr/>
      </xdr:nvSpPr>
      <xdr:spPr>
        <a:xfrm>
          <a:off x="7216775" y="1099629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1298575</xdr:colOff>
      <xdr:row>67</xdr:row>
      <xdr:rowOff>244475</xdr:rowOff>
    </xdr:from>
    <xdr:to>
      <xdr:col>2</xdr:col>
      <xdr:colOff>1574800</xdr:colOff>
      <xdr:row>67</xdr:row>
      <xdr:rowOff>330200</xdr:rowOff>
    </xdr:to>
    <xdr:sp macro="" textlink="">
      <xdr:nvSpPr>
        <xdr:cNvPr id="137" name="Стрелка вправо с вырезом 136"/>
        <xdr:cNvSpPr/>
      </xdr:nvSpPr>
      <xdr:spPr>
        <a:xfrm>
          <a:off x="3355975" y="7356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981075</xdr:colOff>
      <xdr:row>67</xdr:row>
      <xdr:rowOff>209550</xdr:rowOff>
    </xdr:from>
    <xdr:to>
      <xdr:col>6</xdr:col>
      <xdr:colOff>1257300</xdr:colOff>
      <xdr:row>67</xdr:row>
      <xdr:rowOff>304800</xdr:rowOff>
    </xdr:to>
    <xdr:sp macro="" textlink="">
      <xdr:nvSpPr>
        <xdr:cNvPr id="138" name="Стрелка вправо с вырезом 137"/>
        <xdr:cNvSpPr/>
      </xdr:nvSpPr>
      <xdr:spPr>
        <a:xfrm>
          <a:off x="7673975" y="19513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13</xdr:row>
      <xdr:rowOff>180975</xdr:rowOff>
    </xdr:from>
    <xdr:to>
      <xdr:col>2</xdr:col>
      <xdr:colOff>838200</xdr:colOff>
      <xdr:row>13</xdr:row>
      <xdr:rowOff>266700</xdr:rowOff>
    </xdr:to>
    <xdr:sp macro="" textlink="">
      <xdr:nvSpPr>
        <xdr:cNvPr id="139" name="Стрелка вправо с вырезом 138"/>
        <xdr:cNvSpPr/>
      </xdr:nvSpPr>
      <xdr:spPr>
        <a:xfrm>
          <a:off x="2619375" y="1144936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13</xdr:row>
      <xdr:rowOff>171450</xdr:rowOff>
    </xdr:from>
    <xdr:to>
      <xdr:col>6</xdr:col>
      <xdr:colOff>800100</xdr:colOff>
      <xdr:row>13</xdr:row>
      <xdr:rowOff>266700</xdr:rowOff>
    </xdr:to>
    <xdr:sp macro="" textlink="">
      <xdr:nvSpPr>
        <xdr:cNvPr id="140" name="Стрелка вправо с вырезом 139"/>
        <xdr:cNvSpPr/>
      </xdr:nvSpPr>
      <xdr:spPr>
        <a:xfrm>
          <a:off x="7216775" y="1144841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19</xdr:row>
      <xdr:rowOff>180975</xdr:rowOff>
    </xdr:from>
    <xdr:to>
      <xdr:col>2</xdr:col>
      <xdr:colOff>838200</xdr:colOff>
      <xdr:row>19</xdr:row>
      <xdr:rowOff>266700</xdr:rowOff>
    </xdr:to>
    <xdr:sp macro="" textlink="">
      <xdr:nvSpPr>
        <xdr:cNvPr id="141" name="Стрелка вправо с вырезом 140"/>
        <xdr:cNvSpPr/>
      </xdr:nvSpPr>
      <xdr:spPr>
        <a:xfrm>
          <a:off x="2619375" y="1168050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19</xdr:row>
      <xdr:rowOff>171450</xdr:rowOff>
    </xdr:from>
    <xdr:to>
      <xdr:col>6</xdr:col>
      <xdr:colOff>800100</xdr:colOff>
      <xdr:row>19</xdr:row>
      <xdr:rowOff>266700</xdr:rowOff>
    </xdr:to>
    <xdr:sp macro="" textlink="">
      <xdr:nvSpPr>
        <xdr:cNvPr id="142" name="Стрелка вправо с вырезом 141"/>
        <xdr:cNvSpPr/>
      </xdr:nvSpPr>
      <xdr:spPr>
        <a:xfrm>
          <a:off x="7216775" y="1167955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25</xdr:row>
      <xdr:rowOff>161925</xdr:rowOff>
    </xdr:from>
    <xdr:to>
      <xdr:col>10</xdr:col>
      <xdr:colOff>1390650</xdr:colOff>
      <xdr:row>25</xdr:row>
      <xdr:rowOff>247650</xdr:rowOff>
    </xdr:to>
    <xdr:sp macro="" textlink="">
      <xdr:nvSpPr>
        <xdr:cNvPr id="171" name="Стрелка вправо с вырезом 170"/>
        <xdr:cNvSpPr/>
      </xdr:nvSpPr>
      <xdr:spPr>
        <a:xfrm>
          <a:off x="12074525" y="1099534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67</xdr:row>
      <xdr:rowOff>161925</xdr:rowOff>
    </xdr:from>
    <xdr:to>
      <xdr:col>10</xdr:col>
      <xdr:colOff>1390650</xdr:colOff>
      <xdr:row>67</xdr:row>
      <xdr:rowOff>247650</xdr:rowOff>
    </xdr:to>
    <xdr:sp macro="" textlink="">
      <xdr:nvSpPr>
        <xdr:cNvPr id="172" name="Стрелка вправо с вырезом 171"/>
        <xdr:cNvSpPr/>
      </xdr:nvSpPr>
      <xdr:spPr>
        <a:xfrm>
          <a:off x="12074525" y="1121632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13</xdr:row>
      <xdr:rowOff>161925</xdr:rowOff>
    </xdr:from>
    <xdr:to>
      <xdr:col>10</xdr:col>
      <xdr:colOff>1390650</xdr:colOff>
      <xdr:row>13</xdr:row>
      <xdr:rowOff>247650</xdr:rowOff>
    </xdr:to>
    <xdr:sp macro="" textlink="">
      <xdr:nvSpPr>
        <xdr:cNvPr id="173" name="Стрелка вправо с вырезом 172"/>
        <xdr:cNvSpPr/>
      </xdr:nvSpPr>
      <xdr:spPr>
        <a:xfrm>
          <a:off x="12074525" y="1144746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19</xdr:row>
      <xdr:rowOff>161925</xdr:rowOff>
    </xdr:from>
    <xdr:to>
      <xdr:col>10</xdr:col>
      <xdr:colOff>1390650</xdr:colOff>
      <xdr:row>19</xdr:row>
      <xdr:rowOff>247650</xdr:rowOff>
    </xdr:to>
    <xdr:sp macro="" textlink="">
      <xdr:nvSpPr>
        <xdr:cNvPr id="174" name="Стрелка вправо с вырезом 173"/>
        <xdr:cNvSpPr/>
      </xdr:nvSpPr>
      <xdr:spPr>
        <a:xfrm>
          <a:off x="12074525" y="1167860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151</xdr:row>
      <xdr:rowOff>180975</xdr:rowOff>
    </xdr:from>
    <xdr:to>
      <xdr:col>2</xdr:col>
      <xdr:colOff>838200</xdr:colOff>
      <xdr:row>151</xdr:row>
      <xdr:rowOff>266700</xdr:rowOff>
    </xdr:to>
    <xdr:sp macro="" textlink="">
      <xdr:nvSpPr>
        <xdr:cNvPr id="246" name="Стрелка вправо с вырезом 245"/>
        <xdr:cNvSpPr/>
      </xdr:nvSpPr>
      <xdr:spPr>
        <a:xfrm>
          <a:off x="2619375" y="1689258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151</xdr:row>
      <xdr:rowOff>171450</xdr:rowOff>
    </xdr:from>
    <xdr:to>
      <xdr:col>6</xdr:col>
      <xdr:colOff>800100</xdr:colOff>
      <xdr:row>151</xdr:row>
      <xdr:rowOff>266700</xdr:rowOff>
    </xdr:to>
    <xdr:sp macro="" textlink="">
      <xdr:nvSpPr>
        <xdr:cNvPr id="247" name="Стрелка вправо с вырезом 246"/>
        <xdr:cNvSpPr/>
      </xdr:nvSpPr>
      <xdr:spPr>
        <a:xfrm>
          <a:off x="7216775" y="1689163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151</xdr:row>
      <xdr:rowOff>152400</xdr:rowOff>
    </xdr:from>
    <xdr:to>
      <xdr:col>10</xdr:col>
      <xdr:colOff>1428750</xdr:colOff>
      <xdr:row>151</xdr:row>
      <xdr:rowOff>238125</xdr:rowOff>
    </xdr:to>
    <xdr:sp macro="" textlink="">
      <xdr:nvSpPr>
        <xdr:cNvPr id="248" name="Стрелка вправо с вырезом 247"/>
        <xdr:cNvSpPr/>
      </xdr:nvSpPr>
      <xdr:spPr>
        <a:xfrm>
          <a:off x="12112625" y="1688973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181</xdr:row>
      <xdr:rowOff>180975</xdr:rowOff>
    </xdr:from>
    <xdr:to>
      <xdr:col>2</xdr:col>
      <xdr:colOff>838200</xdr:colOff>
      <xdr:row>181</xdr:row>
      <xdr:rowOff>266700</xdr:rowOff>
    </xdr:to>
    <xdr:sp macro="" textlink="">
      <xdr:nvSpPr>
        <xdr:cNvPr id="249" name="Стрелка вправо с вырезом 248"/>
        <xdr:cNvSpPr/>
      </xdr:nvSpPr>
      <xdr:spPr>
        <a:xfrm>
          <a:off x="2619375" y="1710975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181</xdr:row>
      <xdr:rowOff>171450</xdr:rowOff>
    </xdr:from>
    <xdr:to>
      <xdr:col>6</xdr:col>
      <xdr:colOff>800100</xdr:colOff>
      <xdr:row>181</xdr:row>
      <xdr:rowOff>266700</xdr:rowOff>
    </xdr:to>
    <xdr:sp macro="" textlink="">
      <xdr:nvSpPr>
        <xdr:cNvPr id="250" name="Стрелка вправо с вырезом 249"/>
        <xdr:cNvSpPr/>
      </xdr:nvSpPr>
      <xdr:spPr>
        <a:xfrm>
          <a:off x="7216775" y="1710880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181</xdr:row>
      <xdr:rowOff>152400</xdr:rowOff>
    </xdr:from>
    <xdr:to>
      <xdr:col>10</xdr:col>
      <xdr:colOff>1428750</xdr:colOff>
      <xdr:row>181</xdr:row>
      <xdr:rowOff>238125</xdr:rowOff>
    </xdr:to>
    <xdr:sp macro="" textlink="">
      <xdr:nvSpPr>
        <xdr:cNvPr id="251" name="Стрелка вправо с вырезом 250"/>
        <xdr:cNvSpPr/>
      </xdr:nvSpPr>
      <xdr:spPr>
        <a:xfrm>
          <a:off x="12112625" y="1710690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157</xdr:row>
      <xdr:rowOff>180975</xdr:rowOff>
    </xdr:from>
    <xdr:to>
      <xdr:col>2</xdr:col>
      <xdr:colOff>838200</xdr:colOff>
      <xdr:row>157</xdr:row>
      <xdr:rowOff>266700</xdr:rowOff>
    </xdr:to>
    <xdr:sp macro="" textlink="">
      <xdr:nvSpPr>
        <xdr:cNvPr id="252" name="Стрелка вправо с вырезом 251"/>
        <xdr:cNvSpPr/>
      </xdr:nvSpPr>
      <xdr:spPr>
        <a:xfrm>
          <a:off x="2619375" y="1732692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157</xdr:row>
      <xdr:rowOff>171450</xdr:rowOff>
    </xdr:from>
    <xdr:to>
      <xdr:col>6</xdr:col>
      <xdr:colOff>800100</xdr:colOff>
      <xdr:row>157</xdr:row>
      <xdr:rowOff>266700</xdr:rowOff>
    </xdr:to>
    <xdr:sp macro="" textlink="">
      <xdr:nvSpPr>
        <xdr:cNvPr id="253" name="Стрелка вправо с вырезом 252"/>
        <xdr:cNvSpPr/>
      </xdr:nvSpPr>
      <xdr:spPr>
        <a:xfrm>
          <a:off x="7216775" y="1732597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157</xdr:row>
      <xdr:rowOff>152400</xdr:rowOff>
    </xdr:from>
    <xdr:to>
      <xdr:col>10</xdr:col>
      <xdr:colOff>1428750</xdr:colOff>
      <xdr:row>157</xdr:row>
      <xdr:rowOff>238125</xdr:rowOff>
    </xdr:to>
    <xdr:sp macro="" textlink="">
      <xdr:nvSpPr>
        <xdr:cNvPr id="254" name="Стрелка вправо с вырезом 253"/>
        <xdr:cNvSpPr/>
      </xdr:nvSpPr>
      <xdr:spPr>
        <a:xfrm>
          <a:off x="12112625" y="1732407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187</xdr:row>
      <xdr:rowOff>180975</xdr:rowOff>
    </xdr:from>
    <xdr:to>
      <xdr:col>2</xdr:col>
      <xdr:colOff>838200</xdr:colOff>
      <xdr:row>187</xdr:row>
      <xdr:rowOff>266700</xdr:rowOff>
    </xdr:to>
    <xdr:sp macro="" textlink="">
      <xdr:nvSpPr>
        <xdr:cNvPr id="255" name="Стрелка вправо с вырезом 254"/>
        <xdr:cNvSpPr/>
      </xdr:nvSpPr>
      <xdr:spPr>
        <a:xfrm>
          <a:off x="2619375" y="1754409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187</xdr:row>
      <xdr:rowOff>171450</xdr:rowOff>
    </xdr:from>
    <xdr:to>
      <xdr:col>6</xdr:col>
      <xdr:colOff>800100</xdr:colOff>
      <xdr:row>187</xdr:row>
      <xdr:rowOff>266700</xdr:rowOff>
    </xdr:to>
    <xdr:sp macro="" textlink="">
      <xdr:nvSpPr>
        <xdr:cNvPr id="256" name="Стрелка вправо с вырезом 255"/>
        <xdr:cNvSpPr/>
      </xdr:nvSpPr>
      <xdr:spPr>
        <a:xfrm>
          <a:off x="7216775" y="1754314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187</xdr:row>
      <xdr:rowOff>152400</xdr:rowOff>
    </xdr:from>
    <xdr:to>
      <xdr:col>10</xdr:col>
      <xdr:colOff>1428750</xdr:colOff>
      <xdr:row>187</xdr:row>
      <xdr:rowOff>238125</xdr:rowOff>
    </xdr:to>
    <xdr:sp macro="" textlink="">
      <xdr:nvSpPr>
        <xdr:cNvPr id="257" name="Стрелка вправо с вырезом 256"/>
        <xdr:cNvSpPr/>
      </xdr:nvSpPr>
      <xdr:spPr>
        <a:xfrm>
          <a:off x="12112625" y="1754124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199</xdr:row>
      <xdr:rowOff>180975</xdr:rowOff>
    </xdr:from>
    <xdr:to>
      <xdr:col>2</xdr:col>
      <xdr:colOff>838200</xdr:colOff>
      <xdr:row>199</xdr:row>
      <xdr:rowOff>266700</xdr:rowOff>
    </xdr:to>
    <xdr:sp macro="" textlink="">
      <xdr:nvSpPr>
        <xdr:cNvPr id="258" name="Стрелка вправо с вырезом 257"/>
        <xdr:cNvSpPr/>
      </xdr:nvSpPr>
      <xdr:spPr>
        <a:xfrm>
          <a:off x="2619375" y="1776126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199</xdr:row>
      <xdr:rowOff>171450</xdr:rowOff>
    </xdr:from>
    <xdr:to>
      <xdr:col>6</xdr:col>
      <xdr:colOff>800100</xdr:colOff>
      <xdr:row>199</xdr:row>
      <xdr:rowOff>266700</xdr:rowOff>
    </xdr:to>
    <xdr:sp macro="" textlink="">
      <xdr:nvSpPr>
        <xdr:cNvPr id="259" name="Стрелка вправо с вырезом 258"/>
        <xdr:cNvSpPr/>
      </xdr:nvSpPr>
      <xdr:spPr>
        <a:xfrm>
          <a:off x="7216775" y="1776031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199</xdr:row>
      <xdr:rowOff>152400</xdr:rowOff>
    </xdr:from>
    <xdr:to>
      <xdr:col>10</xdr:col>
      <xdr:colOff>1428750</xdr:colOff>
      <xdr:row>199</xdr:row>
      <xdr:rowOff>238125</xdr:rowOff>
    </xdr:to>
    <xdr:sp macro="" textlink="">
      <xdr:nvSpPr>
        <xdr:cNvPr id="260" name="Стрелка вправо с вырезом 259"/>
        <xdr:cNvSpPr/>
      </xdr:nvSpPr>
      <xdr:spPr>
        <a:xfrm>
          <a:off x="12112625" y="1775841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217</xdr:row>
      <xdr:rowOff>180975</xdr:rowOff>
    </xdr:from>
    <xdr:to>
      <xdr:col>2</xdr:col>
      <xdr:colOff>838200</xdr:colOff>
      <xdr:row>217</xdr:row>
      <xdr:rowOff>266700</xdr:rowOff>
    </xdr:to>
    <xdr:sp macro="" textlink="">
      <xdr:nvSpPr>
        <xdr:cNvPr id="261" name="Стрелка вправо с вырезом 260"/>
        <xdr:cNvSpPr/>
      </xdr:nvSpPr>
      <xdr:spPr>
        <a:xfrm>
          <a:off x="2619375" y="1797843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217</xdr:row>
      <xdr:rowOff>171450</xdr:rowOff>
    </xdr:from>
    <xdr:to>
      <xdr:col>6</xdr:col>
      <xdr:colOff>800100</xdr:colOff>
      <xdr:row>217</xdr:row>
      <xdr:rowOff>266700</xdr:rowOff>
    </xdr:to>
    <xdr:sp macro="" textlink="">
      <xdr:nvSpPr>
        <xdr:cNvPr id="262" name="Стрелка вправо с вырезом 261"/>
        <xdr:cNvSpPr/>
      </xdr:nvSpPr>
      <xdr:spPr>
        <a:xfrm>
          <a:off x="7216775" y="1797748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217</xdr:row>
      <xdr:rowOff>152400</xdr:rowOff>
    </xdr:from>
    <xdr:to>
      <xdr:col>10</xdr:col>
      <xdr:colOff>1428750</xdr:colOff>
      <xdr:row>217</xdr:row>
      <xdr:rowOff>238125</xdr:rowOff>
    </xdr:to>
    <xdr:sp macro="" textlink="">
      <xdr:nvSpPr>
        <xdr:cNvPr id="263" name="Стрелка вправо с вырезом 262"/>
        <xdr:cNvSpPr/>
      </xdr:nvSpPr>
      <xdr:spPr>
        <a:xfrm>
          <a:off x="12112625" y="1797558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217</xdr:row>
      <xdr:rowOff>180975</xdr:rowOff>
    </xdr:from>
    <xdr:to>
      <xdr:col>2</xdr:col>
      <xdr:colOff>838200</xdr:colOff>
      <xdr:row>217</xdr:row>
      <xdr:rowOff>266700</xdr:rowOff>
    </xdr:to>
    <xdr:sp macro="" textlink="">
      <xdr:nvSpPr>
        <xdr:cNvPr id="264" name="Стрелка вправо с вырезом 263"/>
        <xdr:cNvSpPr/>
      </xdr:nvSpPr>
      <xdr:spPr>
        <a:xfrm>
          <a:off x="2619375" y="1797843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217</xdr:row>
      <xdr:rowOff>171450</xdr:rowOff>
    </xdr:from>
    <xdr:to>
      <xdr:col>6</xdr:col>
      <xdr:colOff>800100</xdr:colOff>
      <xdr:row>217</xdr:row>
      <xdr:rowOff>266700</xdr:rowOff>
    </xdr:to>
    <xdr:sp macro="" textlink="">
      <xdr:nvSpPr>
        <xdr:cNvPr id="265" name="Стрелка вправо с вырезом 264"/>
        <xdr:cNvSpPr/>
      </xdr:nvSpPr>
      <xdr:spPr>
        <a:xfrm>
          <a:off x="7216775" y="1797748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217</xdr:row>
      <xdr:rowOff>152400</xdr:rowOff>
    </xdr:from>
    <xdr:to>
      <xdr:col>10</xdr:col>
      <xdr:colOff>1428750</xdr:colOff>
      <xdr:row>217</xdr:row>
      <xdr:rowOff>238125</xdr:rowOff>
    </xdr:to>
    <xdr:sp macro="" textlink="">
      <xdr:nvSpPr>
        <xdr:cNvPr id="266" name="Стрелка вправо с вырезом 265"/>
        <xdr:cNvSpPr/>
      </xdr:nvSpPr>
      <xdr:spPr>
        <a:xfrm>
          <a:off x="12112625" y="1797558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223</xdr:row>
      <xdr:rowOff>180975</xdr:rowOff>
    </xdr:from>
    <xdr:to>
      <xdr:col>2</xdr:col>
      <xdr:colOff>838200</xdr:colOff>
      <xdr:row>223</xdr:row>
      <xdr:rowOff>266700</xdr:rowOff>
    </xdr:to>
    <xdr:sp macro="" textlink="">
      <xdr:nvSpPr>
        <xdr:cNvPr id="267" name="Стрелка вправо с вырезом 266"/>
        <xdr:cNvSpPr/>
      </xdr:nvSpPr>
      <xdr:spPr>
        <a:xfrm>
          <a:off x="2619375" y="1818544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223</xdr:row>
      <xdr:rowOff>171450</xdr:rowOff>
    </xdr:from>
    <xdr:to>
      <xdr:col>6</xdr:col>
      <xdr:colOff>800100</xdr:colOff>
      <xdr:row>223</xdr:row>
      <xdr:rowOff>266700</xdr:rowOff>
    </xdr:to>
    <xdr:sp macro="" textlink="">
      <xdr:nvSpPr>
        <xdr:cNvPr id="268" name="Стрелка вправо с вырезом 267"/>
        <xdr:cNvSpPr/>
      </xdr:nvSpPr>
      <xdr:spPr>
        <a:xfrm>
          <a:off x="7216775" y="1818449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223</xdr:row>
      <xdr:rowOff>152400</xdr:rowOff>
    </xdr:from>
    <xdr:to>
      <xdr:col>10</xdr:col>
      <xdr:colOff>1428750</xdr:colOff>
      <xdr:row>223</xdr:row>
      <xdr:rowOff>238125</xdr:rowOff>
    </xdr:to>
    <xdr:sp macro="" textlink="">
      <xdr:nvSpPr>
        <xdr:cNvPr id="269" name="Стрелка вправо с вырезом 268"/>
        <xdr:cNvSpPr/>
      </xdr:nvSpPr>
      <xdr:spPr>
        <a:xfrm>
          <a:off x="12112625" y="1818259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223</xdr:row>
      <xdr:rowOff>180975</xdr:rowOff>
    </xdr:from>
    <xdr:to>
      <xdr:col>2</xdr:col>
      <xdr:colOff>838200</xdr:colOff>
      <xdr:row>223</xdr:row>
      <xdr:rowOff>266700</xdr:rowOff>
    </xdr:to>
    <xdr:sp macro="" textlink="">
      <xdr:nvSpPr>
        <xdr:cNvPr id="270" name="Стрелка вправо с вырезом 269"/>
        <xdr:cNvSpPr/>
      </xdr:nvSpPr>
      <xdr:spPr>
        <a:xfrm>
          <a:off x="2619375" y="1818544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223</xdr:row>
      <xdr:rowOff>171450</xdr:rowOff>
    </xdr:from>
    <xdr:to>
      <xdr:col>6</xdr:col>
      <xdr:colOff>800100</xdr:colOff>
      <xdr:row>223</xdr:row>
      <xdr:rowOff>266700</xdr:rowOff>
    </xdr:to>
    <xdr:sp macro="" textlink="">
      <xdr:nvSpPr>
        <xdr:cNvPr id="271" name="Стрелка вправо с вырезом 270"/>
        <xdr:cNvSpPr/>
      </xdr:nvSpPr>
      <xdr:spPr>
        <a:xfrm>
          <a:off x="7216775" y="1818449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223</xdr:row>
      <xdr:rowOff>152400</xdr:rowOff>
    </xdr:from>
    <xdr:to>
      <xdr:col>10</xdr:col>
      <xdr:colOff>1428750</xdr:colOff>
      <xdr:row>223</xdr:row>
      <xdr:rowOff>238125</xdr:rowOff>
    </xdr:to>
    <xdr:sp macro="" textlink="">
      <xdr:nvSpPr>
        <xdr:cNvPr id="272" name="Стрелка вправо с вырезом 271"/>
        <xdr:cNvSpPr/>
      </xdr:nvSpPr>
      <xdr:spPr>
        <a:xfrm>
          <a:off x="12112625" y="1818259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235</xdr:row>
      <xdr:rowOff>180975</xdr:rowOff>
    </xdr:from>
    <xdr:to>
      <xdr:col>2</xdr:col>
      <xdr:colOff>838200</xdr:colOff>
      <xdr:row>235</xdr:row>
      <xdr:rowOff>266700</xdr:rowOff>
    </xdr:to>
    <xdr:sp macro="" textlink="">
      <xdr:nvSpPr>
        <xdr:cNvPr id="273" name="Стрелка вправо с вырезом 272"/>
        <xdr:cNvSpPr/>
      </xdr:nvSpPr>
      <xdr:spPr>
        <a:xfrm>
          <a:off x="2619375" y="1839245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235</xdr:row>
      <xdr:rowOff>171450</xdr:rowOff>
    </xdr:from>
    <xdr:to>
      <xdr:col>6</xdr:col>
      <xdr:colOff>800100</xdr:colOff>
      <xdr:row>235</xdr:row>
      <xdr:rowOff>266700</xdr:rowOff>
    </xdr:to>
    <xdr:sp macro="" textlink="">
      <xdr:nvSpPr>
        <xdr:cNvPr id="274" name="Стрелка вправо с вырезом 273"/>
        <xdr:cNvSpPr/>
      </xdr:nvSpPr>
      <xdr:spPr>
        <a:xfrm>
          <a:off x="7216775" y="1839150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235</xdr:row>
      <xdr:rowOff>152400</xdr:rowOff>
    </xdr:from>
    <xdr:to>
      <xdr:col>10</xdr:col>
      <xdr:colOff>1428750</xdr:colOff>
      <xdr:row>235</xdr:row>
      <xdr:rowOff>238125</xdr:rowOff>
    </xdr:to>
    <xdr:sp macro="" textlink="">
      <xdr:nvSpPr>
        <xdr:cNvPr id="275" name="Стрелка вправо с вырезом 274"/>
        <xdr:cNvSpPr/>
      </xdr:nvSpPr>
      <xdr:spPr>
        <a:xfrm>
          <a:off x="12112625" y="1838960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235</xdr:row>
      <xdr:rowOff>180975</xdr:rowOff>
    </xdr:from>
    <xdr:to>
      <xdr:col>2</xdr:col>
      <xdr:colOff>838200</xdr:colOff>
      <xdr:row>235</xdr:row>
      <xdr:rowOff>266700</xdr:rowOff>
    </xdr:to>
    <xdr:sp macro="" textlink="">
      <xdr:nvSpPr>
        <xdr:cNvPr id="276" name="Стрелка вправо с вырезом 275"/>
        <xdr:cNvSpPr/>
      </xdr:nvSpPr>
      <xdr:spPr>
        <a:xfrm>
          <a:off x="2619375" y="1839245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235</xdr:row>
      <xdr:rowOff>171450</xdr:rowOff>
    </xdr:from>
    <xdr:to>
      <xdr:col>6</xdr:col>
      <xdr:colOff>800100</xdr:colOff>
      <xdr:row>235</xdr:row>
      <xdr:rowOff>266700</xdr:rowOff>
    </xdr:to>
    <xdr:sp macro="" textlink="">
      <xdr:nvSpPr>
        <xdr:cNvPr id="277" name="Стрелка вправо с вырезом 276"/>
        <xdr:cNvSpPr/>
      </xdr:nvSpPr>
      <xdr:spPr>
        <a:xfrm>
          <a:off x="7216775" y="1839150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235</xdr:row>
      <xdr:rowOff>152400</xdr:rowOff>
    </xdr:from>
    <xdr:to>
      <xdr:col>10</xdr:col>
      <xdr:colOff>1428750</xdr:colOff>
      <xdr:row>235</xdr:row>
      <xdr:rowOff>238125</xdr:rowOff>
    </xdr:to>
    <xdr:sp macro="" textlink="">
      <xdr:nvSpPr>
        <xdr:cNvPr id="278" name="Стрелка вправо с вырезом 277"/>
        <xdr:cNvSpPr/>
      </xdr:nvSpPr>
      <xdr:spPr>
        <a:xfrm>
          <a:off x="12112625" y="1838960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241</xdr:row>
      <xdr:rowOff>180975</xdr:rowOff>
    </xdr:from>
    <xdr:to>
      <xdr:col>2</xdr:col>
      <xdr:colOff>838200</xdr:colOff>
      <xdr:row>241</xdr:row>
      <xdr:rowOff>266700</xdr:rowOff>
    </xdr:to>
    <xdr:sp macro="" textlink="">
      <xdr:nvSpPr>
        <xdr:cNvPr id="279" name="Стрелка вправо с вырезом 278"/>
        <xdr:cNvSpPr/>
      </xdr:nvSpPr>
      <xdr:spPr>
        <a:xfrm>
          <a:off x="2619375" y="1859946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241</xdr:row>
      <xdr:rowOff>171450</xdr:rowOff>
    </xdr:from>
    <xdr:to>
      <xdr:col>6</xdr:col>
      <xdr:colOff>800100</xdr:colOff>
      <xdr:row>241</xdr:row>
      <xdr:rowOff>266700</xdr:rowOff>
    </xdr:to>
    <xdr:sp macro="" textlink="">
      <xdr:nvSpPr>
        <xdr:cNvPr id="280" name="Стрелка вправо с вырезом 279"/>
        <xdr:cNvSpPr/>
      </xdr:nvSpPr>
      <xdr:spPr>
        <a:xfrm>
          <a:off x="7216775" y="1859851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241</xdr:row>
      <xdr:rowOff>152400</xdr:rowOff>
    </xdr:from>
    <xdr:to>
      <xdr:col>10</xdr:col>
      <xdr:colOff>1428750</xdr:colOff>
      <xdr:row>241</xdr:row>
      <xdr:rowOff>238125</xdr:rowOff>
    </xdr:to>
    <xdr:sp macro="" textlink="">
      <xdr:nvSpPr>
        <xdr:cNvPr id="281" name="Стрелка вправо с вырезом 280"/>
        <xdr:cNvSpPr/>
      </xdr:nvSpPr>
      <xdr:spPr>
        <a:xfrm>
          <a:off x="12112625" y="1859661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241</xdr:row>
      <xdr:rowOff>180975</xdr:rowOff>
    </xdr:from>
    <xdr:to>
      <xdr:col>2</xdr:col>
      <xdr:colOff>838200</xdr:colOff>
      <xdr:row>241</xdr:row>
      <xdr:rowOff>266700</xdr:rowOff>
    </xdr:to>
    <xdr:sp macro="" textlink="">
      <xdr:nvSpPr>
        <xdr:cNvPr id="282" name="Стрелка вправо с вырезом 281"/>
        <xdr:cNvSpPr/>
      </xdr:nvSpPr>
      <xdr:spPr>
        <a:xfrm>
          <a:off x="2619375" y="1859946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241</xdr:row>
      <xdr:rowOff>171450</xdr:rowOff>
    </xdr:from>
    <xdr:to>
      <xdr:col>6</xdr:col>
      <xdr:colOff>800100</xdr:colOff>
      <xdr:row>241</xdr:row>
      <xdr:rowOff>266700</xdr:rowOff>
    </xdr:to>
    <xdr:sp macro="" textlink="">
      <xdr:nvSpPr>
        <xdr:cNvPr id="283" name="Стрелка вправо с вырезом 282"/>
        <xdr:cNvSpPr/>
      </xdr:nvSpPr>
      <xdr:spPr>
        <a:xfrm>
          <a:off x="7216775" y="1859851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241</xdr:row>
      <xdr:rowOff>152400</xdr:rowOff>
    </xdr:from>
    <xdr:to>
      <xdr:col>10</xdr:col>
      <xdr:colOff>1428750</xdr:colOff>
      <xdr:row>241</xdr:row>
      <xdr:rowOff>238125</xdr:rowOff>
    </xdr:to>
    <xdr:sp macro="" textlink="">
      <xdr:nvSpPr>
        <xdr:cNvPr id="284" name="Стрелка вправо с вырезом 283"/>
        <xdr:cNvSpPr/>
      </xdr:nvSpPr>
      <xdr:spPr>
        <a:xfrm>
          <a:off x="12112625" y="1859661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91</xdr:row>
      <xdr:rowOff>180975</xdr:rowOff>
    </xdr:from>
    <xdr:to>
      <xdr:col>2</xdr:col>
      <xdr:colOff>838200</xdr:colOff>
      <xdr:row>91</xdr:row>
      <xdr:rowOff>266700</xdr:rowOff>
    </xdr:to>
    <xdr:sp macro="" textlink="">
      <xdr:nvSpPr>
        <xdr:cNvPr id="75" name="Стрелка вправо с вырезом 74"/>
        <xdr:cNvSpPr/>
      </xdr:nvSpPr>
      <xdr:spPr>
        <a:xfrm>
          <a:off x="2619375" y="10937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91</xdr:row>
      <xdr:rowOff>171450</xdr:rowOff>
    </xdr:from>
    <xdr:to>
      <xdr:col>6</xdr:col>
      <xdr:colOff>800100</xdr:colOff>
      <xdr:row>91</xdr:row>
      <xdr:rowOff>266700</xdr:rowOff>
    </xdr:to>
    <xdr:sp macro="" textlink="">
      <xdr:nvSpPr>
        <xdr:cNvPr id="76" name="Стрелка вправо с вырезом 75"/>
        <xdr:cNvSpPr/>
      </xdr:nvSpPr>
      <xdr:spPr>
        <a:xfrm>
          <a:off x="7216775" y="10928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91</xdr:row>
      <xdr:rowOff>161925</xdr:rowOff>
    </xdr:from>
    <xdr:to>
      <xdr:col>10</xdr:col>
      <xdr:colOff>1390650</xdr:colOff>
      <xdr:row>91</xdr:row>
      <xdr:rowOff>247650</xdr:rowOff>
    </xdr:to>
    <xdr:sp macro="" textlink="">
      <xdr:nvSpPr>
        <xdr:cNvPr id="77" name="Стрелка вправо с вырезом 76"/>
        <xdr:cNvSpPr/>
      </xdr:nvSpPr>
      <xdr:spPr>
        <a:xfrm>
          <a:off x="12074525" y="109188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85</xdr:row>
      <xdr:rowOff>180975</xdr:rowOff>
    </xdr:from>
    <xdr:to>
      <xdr:col>2</xdr:col>
      <xdr:colOff>838200</xdr:colOff>
      <xdr:row>85</xdr:row>
      <xdr:rowOff>266700</xdr:rowOff>
    </xdr:to>
    <xdr:sp macro="" textlink="">
      <xdr:nvSpPr>
        <xdr:cNvPr id="78" name="Стрелка вправо с вырезом 77"/>
        <xdr:cNvSpPr/>
      </xdr:nvSpPr>
      <xdr:spPr>
        <a:xfrm>
          <a:off x="2619375" y="14354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85</xdr:row>
      <xdr:rowOff>171450</xdr:rowOff>
    </xdr:from>
    <xdr:to>
      <xdr:col>6</xdr:col>
      <xdr:colOff>800100</xdr:colOff>
      <xdr:row>85</xdr:row>
      <xdr:rowOff>266700</xdr:rowOff>
    </xdr:to>
    <xdr:sp macro="" textlink="">
      <xdr:nvSpPr>
        <xdr:cNvPr id="79" name="Стрелка вправо с вырезом 78"/>
        <xdr:cNvSpPr/>
      </xdr:nvSpPr>
      <xdr:spPr>
        <a:xfrm>
          <a:off x="7216775" y="14344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85</xdr:row>
      <xdr:rowOff>161925</xdr:rowOff>
    </xdr:from>
    <xdr:to>
      <xdr:col>10</xdr:col>
      <xdr:colOff>1390650</xdr:colOff>
      <xdr:row>85</xdr:row>
      <xdr:rowOff>247650</xdr:rowOff>
    </xdr:to>
    <xdr:sp macro="" textlink="">
      <xdr:nvSpPr>
        <xdr:cNvPr id="80" name="Стрелка вправо с вырезом 79"/>
        <xdr:cNvSpPr/>
      </xdr:nvSpPr>
      <xdr:spPr>
        <a:xfrm>
          <a:off x="12074525" y="14335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97</xdr:row>
      <xdr:rowOff>180975</xdr:rowOff>
    </xdr:from>
    <xdr:to>
      <xdr:col>2</xdr:col>
      <xdr:colOff>838200</xdr:colOff>
      <xdr:row>97</xdr:row>
      <xdr:rowOff>266700</xdr:rowOff>
    </xdr:to>
    <xdr:sp macro="" textlink="">
      <xdr:nvSpPr>
        <xdr:cNvPr id="81" name="Стрелка вправо с вырезом 80"/>
        <xdr:cNvSpPr/>
      </xdr:nvSpPr>
      <xdr:spPr>
        <a:xfrm>
          <a:off x="2619375" y="14201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97</xdr:row>
      <xdr:rowOff>171450</xdr:rowOff>
    </xdr:from>
    <xdr:to>
      <xdr:col>6</xdr:col>
      <xdr:colOff>800100</xdr:colOff>
      <xdr:row>97</xdr:row>
      <xdr:rowOff>266700</xdr:rowOff>
    </xdr:to>
    <xdr:sp macro="" textlink="">
      <xdr:nvSpPr>
        <xdr:cNvPr id="82" name="Стрелка вправо с вырезом 81"/>
        <xdr:cNvSpPr/>
      </xdr:nvSpPr>
      <xdr:spPr>
        <a:xfrm>
          <a:off x="7216775" y="14192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97</xdr:row>
      <xdr:rowOff>161925</xdr:rowOff>
    </xdr:from>
    <xdr:to>
      <xdr:col>10</xdr:col>
      <xdr:colOff>1390650</xdr:colOff>
      <xdr:row>97</xdr:row>
      <xdr:rowOff>247650</xdr:rowOff>
    </xdr:to>
    <xdr:sp macro="" textlink="">
      <xdr:nvSpPr>
        <xdr:cNvPr id="83" name="Стрелка вправо с вырезом 82"/>
        <xdr:cNvSpPr/>
      </xdr:nvSpPr>
      <xdr:spPr>
        <a:xfrm>
          <a:off x="12074525" y="14182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79</xdr:row>
      <xdr:rowOff>180975</xdr:rowOff>
    </xdr:from>
    <xdr:to>
      <xdr:col>2</xdr:col>
      <xdr:colOff>838200</xdr:colOff>
      <xdr:row>79</xdr:row>
      <xdr:rowOff>266700</xdr:rowOff>
    </xdr:to>
    <xdr:sp macro="" textlink="">
      <xdr:nvSpPr>
        <xdr:cNvPr id="87" name="Стрелка вправо с вырезом 86"/>
        <xdr:cNvSpPr/>
      </xdr:nvSpPr>
      <xdr:spPr>
        <a:xfrm>
          <a:off x="2619375" y="7292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942975</xdr:colOff>
      <xdr:row>79</xdr:row>
      <xdr:rowOff>285750</xdr:rowOff>
    </xdr:from>
    <xdr:to>
      <xdr:col>6</xdr:col>
      <xdr:colOff>1219200</xdr:colOff>
      <xdr:row>79</xdr:row>
      <xdr:rowOff>381000</xdr:rowOff>
    </xdr:to>
    <xdr:sp macro="" textlink="">
      <xdr:nvSpPr>
        <xdr:cNvPr id="88" name="Стрелка вправо с вырезом 87"/>
        <xdr:cNvSpPr/>
      </xdr:nvSpPr>
      <xdr:spPr>
        <a:xfrm>
          <a:off x="7635875" y="9175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79</xdr:row>
      <xdr:rowOff>161925</xdr:rowOff>
    </xdr:from>
    <xdr:to>
      <xdr:col>10</xdr:col>
      <xdr:colOff>1390650</xdr:colOff>
      <xdr:row>79</xdr:row>
      <xdr:rowOff>247650</xdr:rowOff>
    </xdr:to>
    <xdr:sp macro="" textlink="">
      <xdr:nvSpPr>
        <xdr:cNvPr id="89" name="Стрелка вправо с вырезом 88"/>
        <xdr:cNvSpPr/>
      </xdr:nvSpPr>
      <xdr:spPr>
        <a:xfrm>
          <a:off x="12074525" y="72739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103</xdr:row>
      <xdr:rowOff>180975</xdr:rowOff>
    </xdr:from>
    <xdr:to>
      <xdr:col>2</xdr:col>
      <xdr:colOff>838200</xdr:colOff>
      <xdr:row>103</xdr:row>
      <xdr:rowOff>266700</xdr:rowOff>
    </xdr:to>
    <xdr:sp macro="" textlink="">
      <xdr:nvSpPr>
        <xdr:cNvPr id="99" name="Стрелка вправо с вырезом 98"/>
        <xdr:cNvSpPr/>
      </xdr:nvSpPr>
      <xdr:spPr>
        <a:xfrm>
          <a:off x="2619375" y="24615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103</xdr:row>
      <xdr:rowOff>171450</xdr:rowOff>
    </xdr:from>
    <xdr:to>
      <xdr:col>6</xdr:col>
      <xdr:colOff>800100</xdr:colOff>
      <xdr:row>103</xdr:row>
      <xdr:rowOff>266700</xdr:rowOff>
    </xdr:to>
    <xdr:sp macro="" textlink="">
      <xdr:nvSpPr>
        <xdr:cNvPr id="100" name="Стрелка вправо с вырезом 99"/>
        <xdr:cNvSpPr/>
      </xdr:nvSpPr>
      <xdr:spPr>
        <a:xfrm>
          <a:off x="7216775" y="24606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103</xdr:row>
      <xdr:rowOff>161925</xdr:rowOff>
    </xdr:from>
    <xdr:to>
      <xdr:col>10</xdr:col>
      <xdr:colOff>1390650</xdr:colOff>
      <xdr:row>103</xdr:row>
      <xdr:rowOff>247650</xdr:rowOff>
    </xdr:to>
    <xdr:sp macro="" textlink="">
      <xdr:nvSpPr>
        <xdr:cNvPr id="101" name="Стрелка вправо с вырезом 100"/>
        <xdr:cNvSpPr/>
      </xdr:nvSpPr>
      <xdr:spPr>
        <a:xfrm>
          <a:off x="12074525" y="24596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1260475</xdr:colOff>
      <xdr:row>73</xdr:row>
      <xdr:rowOff>231775</xdr:rowOff>
    </xdr:from>
    <xdr:to>
      <xdr:col>2</xdr:col>
      <xdr:colOff>1536700</xdr:colOff>
      <xdr:row>73</xdr:row>
      <xdr:rowOff>317500</xdr:rowOff>
    </xdr:to>
    <xdr:sp macro="" textlink="">
      <xdr:nvSpPr>
        <xdr:cNvPr id="102" name="Стрелка вправо с вырезом 101"/>
        <xdr:cNvSpPr/>
      </xdr:nvSpPr>
      <xdr:spPr>
        <a:xfrm>
          <a:off x="3317875" y="9121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942975</xdr:colOff>
      <xdr:row>73</xdr:row>
      <xdr:rowOff>285750</xdr:rowOff>
    </xdr:from>
    <xdr:to>
      <xdr:col>6</xdr:col>
      <xdr:colOff>1219200</xdr:colOff>
      <xdr:row>73</xdr:row>
      <xdr:rowOff>381000</xdr:rowOff>
    </xdr:to>
    <xdr:sp macro="" textlink="">
      <xdr:nvSpPr>
        <xdr:cNvPr id="103" name="Стрелка вправо с вырезом 102"/>
        <xdr:cNvSpPr/>
      </xdr:nvSpPr>
      <xdr:spPr>
        <a:xfrm>
          <a:off x="7635875" y="10801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73</xdr:row>
      <xdr:rowOff>161925</xdr:rowOff>
    </xdr:from>
    <xdr:to>
      <xdr:col>10</xdr:col>
      <xdr:colOff>1390650</xdr:colOff>
      <xdr:row>73</xdr:row>
      <xdr:rowOff>247650</xdr:rowOff>
    </xdr:to>
    <xdr:sp macro="" textlink="">
      <xdr:nvSpPr>
        <xdr:cNvPr id="104" name="Стрелка вправо с вырезом 103"/>
        <xdr:cNvSpPr/>
      </xdr:nvSpPr>
      <xdr:spPr>
        <a:xfrm>
          <a:off x="12074525" y="106775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1196975</xdr:colOff>
      <xdr:row>31</xdr:row>
      <xdr:rowOff>206375</xdr:rowOff>
    </xdr:from>
    <xdr:to>
      <xdr:col>2</xdr:col>
      <xdr:colOff>1473200</xdr:colOff>
      <xdr:row>31</xdr:row>
      <xdr:rowOff>292100</xdr:rowOff>
    </xdr:to>
    <xdr:sp macro="" textlink="">
      <xdr:nvSpPr>
        <xdr:cNvPr id="105" name="Стрелка вправо с вырезом 104"/>
        <xdr:cNvSpPr/>
      </xdr:nvSpPr>
      <xdr:spPr>
        <a:xfrm>
          <a:off x="3254375" y="87026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31</xdr:row>
      <xdr:rowOff>171450</xdr:rowOff>
    </xdr:from>
    <xdr:to>
      <xdr:col>6</xdr:col>
      <xdr:colOff>800100</xdr:colOff>
      <xdr:row>31</xdr:row>
      <xdr:rowOff>266700</xdr:rowOff>
    </xdr:to>
    <xdr:sp macro="" textlink="">
      <xdr:nvSpPr>
        <xdr:cNvPr id="106" name="Стрелка вправо с вырезом 105"/>
        <xdr:cNvSpPr/>
      </xdr:nvSpPr>
      <xdr:spPr>
        <a:xfrm>
          <a:off x="7216775" y="86931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31</xdr:row>
      <xdr:rowOff>161925</xdr:rowOff>
    </xdr:from>
    <xdr:to>
      <xdr:col>10</xdr:col>
      <xdr:colOff>1390650</xdr:colOff>
      <xdr:row>31</xdr:row>
      <xdr:rowOff>247650</xdr:rowOff>
    </xdr:to>
    <xdr:sp macro="" textlink="">
      <xdr:nvSpPr>
        <xdr:cNvPr id="107" name="Стрелка вправо с вырезом 106"/>
        <xdr:cNvSpPr/>
      </xdr:nvSpPr>
      <xdr:spPr>
        <a:xfrm>
          <a:off x="12074525" y="86836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55</xdr:row>
      <xdr:rowOff>180975</xdr:rowOff>
    </xdr:from>
    <xdr:to>
      <xdr:col>2</xdr:col>
      <xdr:colOff>838200</xdr:colOff>
      <xdr:row>55</xdr:row>
      <xdr:rowOff>266700</xdr:rowOff>
    </xdr:to>
    <xdr:sp macro="" textlink="">
      <xdr:nvSpPr>
        <xdr:cNvPr id="108" name="Стрелка вправо с вырезом 107"/>
        <xdr:cNvSpPr/>
      </xdr:nvSpPr>
      <xdr:spPr>
        <a:xfrm>
          <a:off x="2619375" y="328199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55</xdr:row>
      <xdr:rowOff>171450</xdr:rowOff>
    </xdr:from>
    <xdr:to>
      <xdr:col>6</xdr:col>
      <xdr:colOff>800100</xdr:colOff>
      <xdr:row>55</xdr:row>
      <xdr:rowOff>266700</xdr:rowOff>
    </xdr:to>
    <xdr:sp macro="" textlink="">
      <xdr:nvSpPr>
        <xdr:cNvPr id="109" name="Стрелка вправо с вырезом 108"/>
        <xdr:cNvSpPr/>
      </xdr:nvSpPr>
      <xdr:spPr>
        <a:xfrm>
          <a:off x="7216775" y="328104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55</xdr:row>
      <xdr:rowOff>161925</xdr:rowOff>
    </xdr:from>
    <xdr:to>
      <xdr:col>10</xdr:col>
      <xdr:colOff>1390650</xdr:colOff>
      <xdr:row>55</xdr:row>
      <xdr:rowOff>247650</xdr:rowOff>
    </xdr:to>
    <xdr:sp macro="" textlink="">
      <xdr:nvSpPr>
        <xdr:cNvPr id="110" name="Стрелка вправо с вырезом 109"/>
        <xdr:cNvSpPr/>
      </xdr:nvSpPr>
      <xdr:spPr>
        <a:xfrm>
          <a:off x="12074525" y="32800925"/>
          <a:ext cx="276225" cy="95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61</xdr:row>
      <xdr:rowOff>180975</xdr:rowOff>
    </xdr:from>
    <xdr:to>
      <xdr:col>2</xdr:col>
      <xdr:colOff>838200</xdr:colOff>
      <xdr:row>61</xdr:row>
      <xdr:rowOff>266700</xdr:rowOff>
    </xdr:to>
    <xdr:sp macro="" textlink="">
      <xdr:nvSpPr>
        <xdr:cNvPr id="111" name="Стрелка вправо с вырезом 110"/>
        <xdr:cNvSpPr/>
      </xdr:nvSpPr>
      <xdr:spPr>
        <a:xfrm>
          <a:off x="2619375" y="34420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61</xdr:row>
      <xdr:rowOff>171450</xdr:rowOff>
    </xdr:from>
    <xdr:to>
      <xdr:col>6</xdr:col>
      <xdr:colOff>800100</xdr:colOff>
      <xdr:row>61</xdr:row>
      <xdr:rowOff>266700</xdr:rowOff>
    </xdr:to>
    <xdr:sp macro="" textlink="">
      <xdr:nvSpPr>
        <xdr:cNvPr id="112" name="Стрелка вправо с вырезом 111"/>
        <xdr:cNvSpPr/>
      </xdr:nvSpPr>
      <xdr:spPr>
        <a:xfrm>
          <a:off x="7216775" y="34410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61</xdr:row>
      <xdr:rowOff>161925</xdr:rowOff>
    </xdr:from>
    <xdr:to>
      <xdr:col>10</xdr:col>
      <xdr:colOff>1390650</xdr:colOff>
      <xdr:row>61</xdr:row>
      <xdr:rowOff>247650</xdr:rowOff>
    </xdr:to>
    <xdr:sp macro="" textlink="">
      <xdr:nvSpPr>
        <xdr:cNvPr id="113" name="Стрелка вправо с вырезом 112"/>
        <xdr:cNvSpPr/>
      </xdr:nvSpPr>
      <xdr:spPr>
        <a:xfrm>
          <a:off x="12074525" y="34401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1260475</xdr:colOff>
      <xdr:row>49</xdr:row>
      <xdr:rowOff>282575</xdr:rowOff>
    </xdr:from>
    <xdr:to>
      <xdr:col>2</xdr:col>
      <xdr:colOff>1536700</xdr:colOff>
      <xdr:row>49</xdr:row>
      <xdr:rowOff>368300</xdr:rowOff>
    </xdr:to>
    <xdr:sp macro="" textlink="">
      <xdr:nvSpPr>
        <xdr:cNvPr id="114" name="Стрелка вправо с вырезом 113"/>
        <xdr:cNvSpPr/>
      </xdr:nvSpPr>
      <xdr:spPr>
        <a:xfrm>
          <a:off x="3317875" y="31067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1057275</xdr:colOff>
      <xdr:row>49</xdr:row>
      <xdr:rowOff>285750</xdr:rowOff>
    </xdr:from>
    <xdr:to>
      <xdr:col>6</xdr:col>
      <xdr:colOff>1333500</xdr:colOff>
      <xdr:row>49</xdr:row>
      <xdr:rowOff>381000</xdr:rowOff>
    </xdr:to>
    <xdr:sp macro="" textlink="">
      <xdr:nvSpPr>
        <xdr:cNvPr id="115" name="Стрелка вправо с вырезом 114"/>
        <xdr:cNvSpPr/>
      </xdr:nvSpPr>
      <xdr:spPr>
        <a:xfrm>
          <a:off x="7750175" y="31070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1266825</xdr:colOff>
      <xdr:row>49</xdr:row>
      <xdr:rowOff>212725</xdr:rowOff>
    </xdr:from>
    <xdr:to>
      <xdr:col>10</xdr:col>
      <xdr:colOff>1543050</xdr:colOff>
      <xdr:row>49</xdr:row>
      <xdr:rowOff>298450</xdr:rowOff>
    </xdr:to>
    <xdr:sp macro="" textlink="">
      <xdr:nvSpPr>
        <xdr:cNvPr id="116" name="Стрелка вправо с вырезом 115"/>
        <xdr:cNvSpPr/>
      </xdr:nvSpPr>
      <xdr:spPr>
        <a:xfrm>
          <a:off x="12226925" y="309975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43</xdr:row>
      <xdr:rowOff>180975</xdr:rowOff>
    </xdr:from>
    <xdr:to>
      <xdr:col>2</xdr:col>
      <xdr:colOff>838200</xdr:colOff>
      <xdr:row>43</xdr:row>
      <xdr:rowOff>266700</xdr:rowOff>
    </xdr:to>
    <xdr:sp macro="" textlink="">
      <xdr:nvSpPr>
        <xdr:cNvPr id="117" name="Стрелка вправо с вырезом 116"/>
        <xdr:cNvSpPr/>
      </xdr:nvSpPr>
      <xdr:spPr>
        <a:xfrm>
          <a:off x="2619375" y="29136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43</xdr:row>
      <xdr:rowOff>171450</xdr:rowOff>
    </xdr:from>
    <xdr:to>
      <xdr:col>6</xdr:col>
      <xdr:colOff>800100</xdr:colOff>
      <xdr:row>43</xdr:row>
      <xdr:rowOff>266700</xdr:rowOff>
    </xdr:to>
    <xdr:sp macro="" textlink="">
      <xdr:nvSpPr>
        <xdr:cNvPr id="118" name="Стрелка вправо с вырезом 117"/>
        <xdr:cNvSpPr/>
      </xdr:nvSpPr>
      <xdr:spPr>
        <a:xfrm>
          <a:off x="7216775" y="29127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43</xdr:row>
      <xdr:rowOff>161925</xdr:rowOff>
    </xdr:from>
    <xdr:to>
      <xdr:col>10</xdr:col>
      <xdr:colOff>1390650</xdr:colOff>
      <xdr:row>43</xdr:row>
      <xdr:rowOff>247650</xdr:rowOff>
    </xdr:to>
    <xdr:sp macro="" textlink="">
      <xdr:nvSpPr>
        <xdr:cNvPr id="119" name="Стрелка вправо с вырезом 118"/>
        <xdr:cNvSpPr/>
      </xdr:nvSpPr>
      <xdr:spPr>
        <a:xfrm>
          <a:off x="12074525" y="291179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115</xdr:row>
      <xdr:rowOff>180975</xdr:rowOff>
    </xdr:from>
    <xdr:to>
      <xdr:col>2</xdr:col>
      <xdr:colOff>838200</xdr:colOff>
      <xdr:row>115</xdr:row>
      <xdr:rowOff>266700</xdr:rowOff>
    </xdr:to>
    <xdr:sp macro="" textlink="">
      <xdr:nvSpPr>
        <xdr:cNvPr id="120" name="Стрелка вправо с вырезом 119"/>
        <xdr:cNvSpPr/>
      </xdr:nvSpPr>
      <xdr:spPr>
        <a:xfrm>
          <a:off x="2619375" y="29390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115</xdr:row>
      <xdr:rowOff>171450</xdr:rowOff>
    </xdr:from>
    <xdr:to>
      <xdr:col>6</xdr:col>
      <xdr:colOff>800100</xdr:colOff>
      <xdr:row>115</xdr:row>
      <xdr:rowOff>266700</xdr:rowOff>
    </xdr:to>
    <xdr:sp macro="" textlink="">
      <xdr:nvSpPr>
        <xdr:cNvPr id="121" name="Стрелка вправо с вырезом 120"/>
        <xdr:cNvSpPr/>
      </xdr:nvSpPr>
      <xdr:spPr>
        <a:xfrm>
          <a:off x="7216775" y="29381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115</xdr:row>
      <xdr:rowOff>161925</xdr:rowOff>
    </xdr:from>
    <xdr:to>
      <xdr:col>10</xdr:col>
      <xdr:colOff>1390650</xdr:colOff>
      <xdr:row>115</xdr:row>
      <xdr:rowOff>247650</xdr:rowOff>
    </xdr:to>
    <xdr:sp macro="" textlink="">
      <xdr:nvSpPr>
        <xdr:cNvPr id="122" name="Стрелка вправо с вырезом 121"/>
        <xdr:cNvSpPr/>
      </xdr:nvSpPr>
      <xdr:spPr>
        <a:xfrm>
          <a:off x="12074525" y="293719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109</xdr:row>
      <xdr:rowOff>180975</xdr:rowOff>
    </xdr:from>
    <xdr:to>
      <xdr:col>2</xdr:col>
      <xdr:colOff>838200</xdr:colOff>
      <xdr:row>109</xdr:row>
      <xdr:rowOff>266700</xdr:rowOff>
    </xdr:to>
    <xdr:sp macro="" textlink="">
      <xdr:nvSpPr>
        <xdr:cNvPr id="123" name="Стрелка вправо с вырезом 122"/>
        <xdr:cNvSpPr/>
      </xdr:nvSpPr>
      <xdr:spPr>
        <a:xfrm>
          <a:off x="2619375" y="29390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109</xdr:row>
      <xdr:rowOff>171450</xdr:rowOff>
    </xdr:from>
    <xdr:to>
      <xdr:col>6</xdr:col>
      <xdr:colOff>800100</xdr:colOff>
      <xdr:row>109</xdr:row>
      <xdr:rowOff>266700</xdr:rowOff>
    </xdr:to>
    <xdr:sp macro="" textlink="">
      <xdr:nvSpPr>
        <xdr:cNvPr id="124" name="Стрелка вправо с вырезом 123"/>
        <xdr:cNvSpPr/>
      </xdr:nvSpPr>
      <xdr:spPr>
        <a:xfrm>
          <a:off x="7216775" y="29381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109</xdr:row>
      <xdr:rowOff>161925</xdr:rowOff>
    </xdr:from>
    <xdr:to>
      <xdr:col>10</xdr:col>
      <xdr:colOff>1390650</xdr:colOff>
      <xdr:row>109</xdr:row>
      <xdr:rowOff>247650</xdr:rowOff>
    </xdr:to>
    <xdr:sp macro="" textlink="">
      <xdr:nvSpPr>
        <xdr:cNvPr id="125" name="Стрелка вправо с вырезом 124"/>
        <xdr:cNvSpPr/>
      </xdr:nvSpPr>
      <xdr:spPr>
        <a:xfrm>
          <a:off x="12074525" y="293719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37</xdr:row>
      <xdr:rowOff>180975</xdr:rowOff>
    </xdr:from>
    <xdr:to>
      <xdr:col>2</xdr:col>
      <xdr:colOff>838200</xdr:colOff>
      <xdr:row>37</xdr:row>
      <xdr:rowOff>266700</xdr:rowOff>
    </xdr:to>
    <xdr:sp macro="" textlink="">
      <xdr:nvSpPr>
        <xdr:cNvPr id="126" name="Стрелка вправо с вырезом 125"/>
        <xdr:cNvSpPr/>
      </xdr:nvSpPr>
      <xdr:spPr>
        <a:xfrm>
          <a:off x="2619375" y="13998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37</xdr:row>
      <xdr:rowOff>171450</xdr:rowOff>
    </xdr:from>
    <xdr:to>
      <xdr:col>6</xdr:col>
      <xdr:colOff>800100</xdr:colOff>
      <xdr:row>37</xdr:row>
      <xdr:rowOff>266700</xdr:rowOff>
    </xdr:to>
    <xdr:sp macro="" textlink="">
      <xdr:nvSpPr>
        <xdr:cNvPr id="127" name="Стрелка вправо с вырезом 126"/>
        <xdr:cNvSpPr/>
      </xdr:nvSpPr>
      <xdr:spPr>
        <a:xfrm>
          <a:off x="7216775" y="13989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37</xdr:row>
      <xdr:rowOff>161925</xdr:rowOff>
    </xdr:from>
    <xdr:to>
      <xdr:col>10</xdr:col>
      <xdr:colOff>1390650</xdr:colOff>
      <xdr:row>37</xdr:row>
      <xdr:rowOff>247650</xdr:rowOff>
    </xdr:to>
    <xdr:sp macro="" textlink="">
      <xdr:nvSpPr>
        <xdr:cNvPr id="128" name="Стрелка вправо с вырезом 127"/>
        <xdr:cNvSpPr/>
      </xdr:nvSpPr>
      <xdr:spPr>
        <a:xfrm>
          <a:off x="12074525" y="139795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121</xdr:row>
      <xdr:rowOff>180975</xdr:rowOff>
    </xdr:from>
    <xdr:to>
      <xdr:col>2</xdr:col>
      <xdr:colOff>838200</xdr:colOff>
      <xdr:row>121</xdr:row>
      <xdr:rowOff>266700</xdr:rowOff>
    </xdr:to>
    <xdr:sp macro="" textlink="">
      <xdr:nvSpPr>
        <xdr:cNvPr id="129" name="Стрелка вправо с вырезом 128"/>
        <xdr:cNvSpPr/>
      </xdr:nvSpPr>
      <xdr:spPr>
        <a:xfrm>
          <a:off x="2619375" y="34178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121</xdr:row>
      <xdr:rowOff>171450</xdr:rowOff>
    </xdr:from>
    <xdr:to>
      <xdr:col>6</xdr:col>
      <xdr:colOff>800100</xdr:colOff>
      <xdr:row>121</xdr:row>
      <xdr:rowOff>266700</xdr:rowOff>
    </xdr:to>
    <xdr:sp macro="" textlink="">
      <xdr:nvSpPr>
        <xdr:cNvPr id="130" name="Стрелка вправо с вырезом 129"/>
        <xdr:cNvSpPr/>
      </xdr:nvSpPr>
      <xdr:spPr>
        <a:xfrm>
          <a:off x="7216775" y="34169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121</xdr:row>
      <xdr:rowOff>161925</xdr:rowOff>
    </xdr:from>
    <xdr:to>
      <xdr:col>10</xdr:col>
      <xdr:colOff>1390650</xdr:colOff>
      <xdr:row>121</xdr:row>
      <xdr:rowOff>247650</xdr:rowOff>
    </xdr:to>
    <xdr:sp macro="" textlink="">
      <xdr:nvSpPr>
        <xdr:cNvPr id="131" name="Стрелка вправо с вырезом 130"/>
        <xdr:cNvSpPr/>
      </xdr:nvSpPr>
      <xdr:spPr>
        <a:xfrm>
          <a:off x="12074525" y="341598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133</xdr:row>
      <xdr:rowOff>180975</xdr:rowOff>
    </xdr:from>
    <xdr:to>
      <xdr:col>2</xdr:col>
      <xdr:colOff>838200</xdr:colOff>
      <xdr:row>133</xdr:row>
      <xdr:rowOff>266700</xdr:rowOff>
    </xdr:to>
    <xdr:sp macro="" textlink="">
      <xdr:nvSpPr>
        <xdr:cNvPr id="132" name="Стрелка вправо с вырезом 131"/>
        <xdr:cNvSpPr/>
      </xdr:nvSpPr>
      <xdr:spPr>
        <a:xfrm>
          <a:off x="2619375" y="35728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133</xdr:row>
      <xdr:rowOff>171450</xdr:rowOff>
    </xdr:from>
    <xdr:to>
      <xdr:col>6</xdr:col>
      <xdr:colOff>800100</xdr:colOff>
      <xdr:row>133</xdr:row>
      <xdr:rowOff>266700</xdr:rowOff>
    </xdr:to>
    <xdr:sp macro="" textlink="">
      <xdr:nvSpPr>
        <xdr:cNvPr id="133" name="Стрелка вправо с вырезом 132"/>
        <xdr:cNvSpPr/>
      </xdr:nvSpPr>
      <xdr:spPr>
        <a:xfrm>
          <a:off x="7216775" y="35718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133</xdr:row>
      <xdr:rowOff>161925</xdr:rowOff>
    </xdr:from>
    <xdr:to>
      <xdr:col>10</xdr:col>
      <xdr:colOff>1390650</xdr:colOff>
      <xdr:row>133</xdr:row>
      <xdr:rowOff>247650</xdr:rowOff>
    </xdr:to>
    <xdr:sp macro="" textlink="">
      <xdr:nvSpPr>
        <xdr:cNvPr id="134" name="Стрелка вправо с вырезом 133"/>
        <xdr:cNvSpPr/>
      </xdr:nvSpPr>
      <xdr:spPr>
        <a:xfrm>
          <a:off x="12074525" y="357092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139</xdr:row>
      <xdr:rowOff>180975</xdr:rowOff>
    </xdr:from>
    <xdr:to>
      <xdr:col>2</xdr:col>
      <xdr:colOff>838200</xdr:colOff>
      <xdr:row>139</xdr:row>
      <xdr:rowOff>266700</xdr:rowOff>
    </xdr:to>
    <xdr:sp macro="" textlink="">
      <xdr:nvSpPr>
        <xdr:cNvPr id="143" name="Стрелка вправо с вырезом 142"/>
        <xdr:cNvSpPr/>
      </xdr:nvSpPr>
      <xdr:spPr>
        <a:xfrm>
          <a:off x="2619375" y="37328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139</xdr:row>
      <xdr:rowOff>171450</xdr:rowOff>
    </xdr:from>
    <xdr:to>
      <xdr:col>6</xdr:col>
      <xdr:colOff>800100</xdr:colOff>
      <xdr:row>139</xdr:row>
      <xdr:rowOff>266700</xdr:rowOff>
    </xdr:to>
    <xdr:sp macro="" textlink="">
      <xdr:nvSpPr>
        <xdr:cNvPr id="144" name="Стрелка вправо с вырезом 143"/>
        <xdr:cNvSpPr/>
      </xdr:nvSpPr>
      <xdr:spPr>
        <a:xfrm>
          <a:off x="7216775" y="37318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139</xdr:row>
      <xdr:rowOff>161925</xdr:rowOff>
    </xdr:from>
    <xdr:to>
      <xdr:col>10</xdr:col>
      <xdr:colOff>1390650</xdr:colOff>
      <xdr:row>139</xdr:row>
      <xdr:rowOff>247650</xdr:rowOff>
    </xdr:to>
    <xdr:sp macro="" textlink="">
      <xdr:nvSpPr>
        <xdr:cNvPr id="145" name="Стрелка вправо с вырезом 144"/>
        <xdr:cNvSpPr/>
      </xdr:nvSpPr>
      <xdr:spPr>
        <a:xfrm>
          <a:off x="12074525" y="373094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127</xdr:row>
      <xdr:rowOff>180975</xdr:rowOff>
    </xdr:from>
    <xdr:to>
      <xdr:col>2</xdr:col>
      <xdr:colOff>838200</xdr:colOff>
      <xdr:row>127</xdr:row>
      <xdr:rowOff>266700</xdr:rowOff>
    </xdr:to>
    <xdr:sp macro="" textlink="">
      <xdr:nvSpPr>
        <xdr:cNvPr id="146" name="Стрелка вправо с вырезом 145"/>
        <xdr:cNvSpPr/>
      </xdr:nvSpPr>
      <xdr:spPr>
        <a:xfrm>
          <a:off x="2619375" y="35855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127</xdr:row>
      <xdr:rowOff>171450</xdr:rowOff>
    </xdr:from>
    <xdr:to>
      <xdr:col>6</xdr:col>
      <xdr:colOff>800100</xdr:colOff>
      <xdr:row>127</xdr:row>
      <xdr:rowOff>266700</xdr:rowOff>
    </xdr:to>
    <xdr:sp macro="" textlink="">
      <xdr:nvSpPr>
        <xdr:cNvPr id="147" name="Стрелка вправо с вырезом 146"/>
        <xdr:cNvSpPr/>
      </xdr:nvSpPr>
      <xdr:spPr>
        <a:xfrm>
          <a:off x="7216775" y="35845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1114425</xdr:colOff>
      <xdr:row>127</xdr:row>
      <xdr:rowOff>161925</xdr:rowOff>
    </xdr:from>
    <xdr:to>
      <xdr:col>10</xdr:col>
      <xdr:colOff>1390650</xdr:colOff>
      <xdr:row>127</xdr:row>
      <xdr:rowOff>247650</xdr:rowOff>
    </xdr:to>
    <xdr:sp macro="" textlink="">
      <xdr:nvSpPr>
        <xdr:cNvPr id="148" name="Стрелка вправо с вырезом 147"/>
        <xdr:cNvSpPr/>
      </xdr:nvSpPr>
      <xdr:spPr>
        <a:xfrm>
          <a:off x="12074525" y="358362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193</xdr:row>
      <xdr:rowOff>180975</xdr:rowOff>
    </xdr:from>
    <xdr:to>
      <xdr:col>2</xdr:col>
      <xdr:colOff>838200</xdr:colOff>
      <xdr:row>193</xdr:row>
      <xdr:rowOff>266700</xdr:rowOff>
    </xdr:to>
    <xdr:sp macro="" textlink="">
      <xdr:nvSpPr>
        <xdr:cNvPr id="149" name="Стрелка вправо с вырезом 148"/>
        <xdr:cNvSpPr/>
      </xdr:nvSpPr>
      <xdr:spPr>
        <a:xfrm>
          <a:off x="2619375" y="51641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193</xdr:row>
      <xdr:rowOff>171450</xdr:rowOff>
    </xdr:from>
    <xdr:to>
      <xdr:col>6</xdr:col>
      <xdr:colOff>800100</xdr:colOff>
      <xdr:row>193</xdr:row>
      <xdr:rowOff>266700</xdr:rowOff>
    </xdr:to>
    <xdr:sp macro="" textlink="">
      <xdr:nvSpPr>
        <xdr:cNvPr id="150" name="Стрелка вправо с вырезом 149"/>
        <xdr:cNvSpPr/>
      </xdr:nvSpPr>
      <xdr:spPr>
        <a:xfrm>
          <a:off x="7216775" y="51631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193</xdr:row>
      <xdr:rowOff>152400</xdr:rowOff>
    </xdr:from>
    <xdr:to>
      <xdr:col>10</xdr:col>
      <xdr:colOff>1428750</xdr:colOff>
      <xdr:row>193</xdr:row>
      <xdr:rowOff>238125</xdr:rowOff>
    </xdr:to>
    <xdr:sp macro="" textlink="">
      <xdr:nvSpPr>
        <xdr:cNvPr id="151" name="Стрелка вправо с вырезом 150"/>
        <xdr:cNvSpPr/>
      </xdr:nvSpPr>
      <xdr:spPr>
        <a:xfrm>
          <a:off x="12112625" y="51612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175</xdr:row>
      <xdr:rowOff>180975</xdr:rowOff>
    </xdr:from>
    <xdr:to>
      <xdr:col>2</xdr:col>
      <xdr:colOff>838200</xdr:colOff>
      <xdr:row>175</xdr:row>
      <xdr:rowOff>266700</xdr:rowOff>
    </xdr:to>
    <xdr:sp macro="" textlink="">
      <xdr:nvSpPr>
        <xdr:cNvPr id="152" name="Стрелка вправо с вырезом 151"/>
        <xdr:cNvSpPr/>
      </xdr:nvSpPr>
      <xdr:spPr>
        <a:xfrm>
          <a:off x="2619375" y="45240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175</xdr:row>
      <xdr:rowOff>171450</xdr:rowOff>
    </xdr:from>
    <xdr:to>
      <xdr:col>6</xdr:col>
      <xdr:colOff>800100</xdr:colOff>
      <xdr:row>175</xdr:row>
      <xdr:rowOff>266700</xdr:rowOff>
    </xdr:to>
    <xdr:sp macro="" textlink="">
      <xdr:nvSpPr>
        <xdr:cNvPr id="153" name="Стрелка вправо с вырезом 152"/>
        <xdr:cNvSpPr/>
      </xdr:nvSpPr>
      <xdr:spPr>
        <a:xfrm>
          <a:off x="7216775" y="452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175</xdr:row>
      <xdr:rowOff>152400</xdr:rowOff>
    </xdr:from>
    <xdr:to>
      <xdr:col>10</xdr:col>
      <xdr:colOff>1428750</xdr:colOff>
      <xdr:row>175</xdr:row>
      <xdr:rowOff>238125</xdr:rowOff>
    </xdr:to>
    <xdr:sp macro="" textlink="">
      <xdr:nvSpPr>
        <xdr:cNvPr id="154" name="Стрелка вправо с вырезом 153"/>
        <xdr:cNvSpPr/>
      </xdr:nvSpPr>
      <xdr:spPr>
        <a:xfrm>
          <a:off x="12112625" y="45212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169</xdr:row>
      <xdr:rowOff>180975</xdr:rowOff>
    </xdr:from>
    <xdr:to>
      <xdr:col>2</xdr:col>
      <xdr:colOff>838200</xdr:colOff>
      <xdr:row>169</xdr:row>
      <xdr:rowOff>266700</xdr:rowOff>
    </xdr:to>
    <xdr:sp macro="" textlink="">
      <xdr:nvSpPr>
        <xdr:cNvPr id="155" name="Стрелка вправо с вырезом 154"/>
        <xdr:cNvSpPr/>
      </xdr:nvSpPr>
      <xdr:spPr>
        <a:xfrm>
          <a:off x="2619375" y="48606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169</xdr:row>
      <xdr:rowOff>171450</xdr:rowOff>
    </xdr:from>
    <xdr:to>
      <xdr:col>6</xdr:col>
      <xdr:colOff>800100</xdr:colOff>
      <xdr:row>169</xdr:row>
      <xdr:rowOff>266700</xdr:rowOff>
    </xdr:to>
    <xdr:sp macro="" textlink="">
      <xdr:nvSpPr>
        <xdr:cNvPr id="156" name="Стрелка вправо с вырезом 155"/>
        <xdr:cNvSpPr/>
      </xdr:nvSpPr>
      <xdr:spPr>
        <a:xfrm>
          <a:off x="7216775" y="48596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169</xdr:row>
      <xdr:rowOff>152400</xdr:rowOff>
    </xdr:from>
    <xdr:to>
      <xdr:col>10</xdr:col>
      <xdr:colOff>1428750</xdr:colOff>
      <xdr:row>169</xdr:row>
      <xdr:rowOff>238125</xdr:rowOff>
    </xdr:to>
    <xdr:sp macro="" textlink="">
      <xdr:nvSpPr>
        <xdr:cNvPr id="157" name="Стрелка вправо с вырезом 156"/>
        <xdr:cNvSpPr/>
      </xdr:nvSpPr>
      <xdr:spPr>
        <a:xfrm>
          <a:off x="12112625" y="4857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205</xdr:row>
      <xdr:rowOff>180975</xdr:rowOff>
    </xdr:from>
    <xdr:to>
      <xdr:col>2</xdr:col>
      <xdr:colOff>838200</xdr:colOff>
      <xdr:row>205</xdr:row>
      <xdr:rowOff>266700</xdr:rowOff>
    </xdr:to>
    <xdr:sp macro="" textlink="">
      <xdr:nvSpPr>
        <xdr:cNvPr id="158" name="Стрелка вправо с вырезом 157"/>
        <xdr:cNvSpPr/>
      </xdr:nvSpPr>
      <xdr:spPr>
        <a:xfrm>
          <a:off x="2619375" y="582580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205</xdr:row>
      <xdr:rowOff>171450</xdr:rowOff>
    </xdr:from>
    <xdr:to>
      <xdr:col>6</xdr:col>
      <xdr:colOff>800100</xdr:colOff>
      <xdr:row>205</xdr:row>
      <xdr:rowOff>266700</xdr:rowOff>
    </xdr:to>
    <xdr:sp macro="" textlink="">
      <xdr:nvSpPr>
        <xdr:cNvPr id="159" name="Стрелка вправо с вырезом 158"/>
        <xdr:cNvSpPr/>
      </xdr:nvSpPr>
      <xdr:spPr>
        <a:xfrm>
          <a:off x="7216775" y="582485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205</xdr:row>
      <xdr:rowOff>152400</xdr:rowOff>
    </xdr:from>
    <xdr:to>
      <xdr:col>10</xdr:col>
      <xdr:colOff>1428750</xdr:colOff>
      <xdr:row>205</xdr:row>
      <xdr:rowOff>238125</xdr:rowOff>
    </xdr:to>
    <xdr:sp macro="" textlink="">
      <xdr:nvSpPr>
        <xdr:cNvPr id="160" name="Стрелка вправо с вырезом 159"/>
        <xdr:cNvSpPr/>
      </xdr:nvSpPr>
      <xdr:spPr>
        <a:xfrm>
          <a:off x="12112625" y="58229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205</xdr:row>
      <xdr:rowOff>180975</xdr:rowOff>
    </xdr:from>
    <xdr:to>
      <xdr:col>2</xdr:col>
      <xdr:colOff>838200</xdr:colOff>
      <xdr:row>205</xdr:row>
      <xdr:rowOff>266700</xdr:rowOff>
    </xdr:to>
    <xdr:sp macro="" textlink="">
      <xdr:nvSpPr>
        <xdr:cNvPr id="161" name="Стрелка вправо с вырезом 160"/>
        <xdr:cNvSpPr/>
      </xdr:nvSpPr>
      <xdr:spPr>
        <a:xfrm>
          <a:off x="2619375" y="582580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205</xdr:row>
      <xdr:rowOff>171450</xdr:rowOff>
    </xdr:from>
    <xdr:to>
      <xdr:col>6</xdr:col>
      <xdr:colOff>800100</xdr:colOff>
      <xdr:row>205</xdr:row>
      <xdr:rowOff>266700</xdr:rowOff>
    </xdr:to>
    <xdr:sp macro="" textlink="">
      <xdr:nvSpPr>
        <xdr:cNvPr id="162" name="Стрелка вправо с вырезом 161"/>
        <xdr:cNvSpPr/>
      </xdr:nvSpPr>
      <xdr:spPr>
        <a:xfrm>
          <a:off x="7216775" y="582485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205</xdr:row>
      <xdr:rowOff>152400</xdr:rowOff>
    </xdr:from>
    <xdr:to>
      <xdr:col>10</xdr:col>
      <xdr:colOff>1428750</xdr:colOff>
      <xdr:row>205</xdr:row>
      <xdr:rowOff>238125</xdr:rowOff>
    </xdr:to>
    <xdr:sp macro="" textlink="">
      <xdr:nvSpPr>
        <xdr:cNvPr id="163" name="Стрелка вправо с вырезом 162"/>
        <xdr:cNvSpPr/>
      </xdr:nvSpPr>
      <xdr:spPr>
        <a:xfrm>
          <a:off x="12112625" y="58229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163</xdr:row>
      <xdr:rowOff>180975</xdr:rowOff>
    </xdr:from>
    <xdr:to>
      <xdr:col>2</xdr:col>
      <xdr:colOff>838200</xdr:colOff>
      <xdr:row>163</xdr:row>
      <xdr:rowOff>266700</xdr:rowOff>
    </xdr:to>
    <xdr:sp macro="" textlink="">
      <xdr:nvSpPr>
        <xdr:cNvPr id="164" name="Стрелка вправо с вырезом 163"/>
        <xdr:cNvSpPr/>
      </xdr:nvSpPr>
      <xdr:spPr>
        <a:xfrm>
          <a:off x="2619375" y="45240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163</xdr:row>
      <xdr:rowOff>171450</xdr:rowOff>
    </xdr:from>
    <xdr:to>
      <xdr:col>6</xdr:col>
      <xdr:colOff>800100</xdr:colOff>
      <xdr:row>163</xdr:row>
      <xdr:rowOff>266700</xdr:rowOff>
    </xdr:to>
    <xdr:sp macro="" textlink="">
      <xdr:nvSpPr>
        <xdr:cNvPr id="165" name="Стрелка вправо с вырезом 164"/>
        <xdr:cNvSpPr/>
      </xdr:nvSpPr>
      <xdr:spPr>
        <a:xfrm>
          <a:off x="7216775" y="452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163</xdr:row>
      <xdr:rowOff>152400</xdr:rowOff>
    </xdr:from>
    <xdr:to>
      <xdr:col>10</xdr:col>
      <xdr:colOff>1428750</xdr:colOff>
      <xdr:row>163</xdr:row>
      <xdr:rowOff>238125</xdr:rowOff>
    </xdr:to>
    <xdr:sp macro="" textlink="">
      <xdr:nvSpPr>
        <xdr:cNvPr id="166" name="Стрелка вправо с вырезом 165"/>
        <xdr:cNvSpPr/>
      </xdr:nvSpPr>
      <xdr:spPr>
        <a:xfrm>
          <a:off x="12112625" y="45212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211</xdr:row>
      <xdr:rowOff>180975</xdr:rowOff>
    </xdr:from>
    <xdr:to>
      <xdr:col>2</xdr:col>
      <xdr:colOff>838200</xdr:colOff>
      <xdr:row>211</xdr:row>
      <xdr:rowOff>266700</xdr:rowOff>
    </xdr:to>
    <xdr:sp macro="" textlink="">
      <xdr:nvSpPr>
        <xdr:cNvPr id="167" name="Стрелка вправо с вырезом 166"/>
        <xdr:cNvSpPr/>
      </xdr:nvSpPr>
      <xdr:spPr>
        <a:xfrm>
          <a:off x="2619375" y="614584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211</xdr:row>
      <xdr:rowOff>171450</xdr:rowOff>
    </xdr:from>
    <xdr:to>
      <xdr:col>6</xdr:col>
      <xdr:colOff>800100</xdr:colOff>
      <xdr:row>211</xdr:row>
      <xdr:rowOff>266700</xdr:rowOff>
    </xdr:to>
    <xdr:sp macro="" textlink="">
      <xdr:nvSpPr>
        <xdr:cNvPr id="168" name="Стрелка вправо с вырезом 167"/>
        <xdr:cNvSpPr/>
      </xdr:nvSpPr>
      <xdr:spPr>
        <a:xfrm>
          <a:off x="7216775" y="614489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211</xdr:row>
      <xdr:rowOff>152400</xdr:rowOff>
    </xdr:from>
    <xdr:to>
      <xdr:col>10</xdr:col>
      <xdr:colOff>1428750</xdr:colOff>
      <xdr:row>211</xdr:row>
      <xdr:rowOff>238125</xdr:rowOff>
    </xdr:to>
    <xdr:sp macro="" textlink="">
      <xdr:nvSpPr>
        <xdr:cNvPr id="169" name="Стрелка вправо с вырезом 168"/>
        <xdr:cNvSpPr/>
      </xdr:nvSpPr>
      <xdr:spPr>
        <a:xfrm>
          <a:off x="12112625" y="6142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211</xdr:row>
      <xdr:rowOff>180975</xdr:rowOff>
    </xdr:from>
    <xdr:to>
      <xdr:col>2</xdr:col>
      <xdr:colOff>838200</xdr:colOff>
      <xdr:row>211</xdr:row>
      <xdr:rowOff>266700</xdr:rowOff>
    </xdr:to>
    <xdr:sp macro="" textlink="">
      <xdr:nvSpPr>
        <xdr:cNvPr id="170" name="Стрелка вправо с вырезом 169"/>
        <xdr:cNvSpPr/>
      </xdr:nvSpPr>
      <xdr:spPr>
        <a:xfrm>
          <a:off x="2619375" y="614584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211</xdr:row>
      <xdr:rowOff>171450</xdr:rowOff>
    </xdr:from>
    <xdr:to>
      <xdr:col>6</xdr:col>
      <xdr:colOff>800100</xdr:colOff>
      <xdr:row>211</xdr:row>
      <xdr:rowOff>266700</xdr:rowOff>
    </xdr:to>
    <xdr:sp macro="" textlink="">
      <xdr:nvSpPr>
        <xdr:cNvPr id="175" name="Стрелка вправо с вырезом 174"/>
        <xdr:cNvSpPr/>
      </xdr:nvSpPr>
      <xdr:spPr>
        <a:xfrm>
          <a:off x="7216775" y="614489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211</xdr:row>
      <xdr:rowOff>152400</xdr:rowOff>
    </xdr:from>
    <xdr:to>
      <xdr:col>10</xdr:col>
      <xdr:colOff>1428750</xdr:colOff>
      <xdr:row>211</xdr:row>
      <xdr:rowOff>238125</xdr:rowOff>
    </xdr:to>
    <xdr:sp macro="" textlink="">
      <xdr:nvSpPr>
        <xdr:cNvPr id="176" name="Стрелка вправо с вырезом 175"/>
        <xdr:cNvSpPr/>
      </xdr:nvSpPr>
      <xdr:spPr>
        <a:xfrm>
          <a:off x="12112625" y="6142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247</xdr:row>
      <xdr:rowOff>180975</xdr:rowOff>
    </xdr:from>
    <xdr:to>
      <xdr:col>2</xdr:col>
      <xdr:colOff>838200</xdr:colOff>
      <xdr:row>247</xdr:row>
      <xdr:rowOff>266700</xdr:rowOff>
    </xdr:to>
    <xdr:sp macro="" textlink="">
      <xdr:nvSpPr>
        <xdr:cNvPr id="177" name="Стрелка вправо с вырезом 176"/>
        <xdr:cNvSpPr/>
      </xdr:nvSpPr>
      <xdr:spPr>
        <a:xfrm>
          <a:off x="2619375" y="66246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247</xdr:row>
      <xdr:rowOff>171450</xdr:rowOff>
    </xdr:from>
    <xdr:to>
      <xdr:col>6</xdr:col>
      <xdr:colOff>800100</xdr:colOff>
      <xdr:row>247</xdr:row>
      <xdr:rowOff>266700</xdr:rowOff>
    </xdr:to>
    <xdr:sp macro="" textlink="">
      <xdr:nvSpPr>
        <xdr:cNvPr id="178" name="Стрелка вправо с вырезом 177"/>
        <xdr:cNvSpPr/>
      </xdr:nvSpPr>
      <xdr:spPr>
        <a:xfrm>
          <a:off x="7216775" y="66236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247</xdr:row>
      <xdr:rowOff>152400</xdr:rowOff>
    </xdr:from>
    <xdr:to>
      <xdr:col>10</xdr:col>
      <xdr:colOff>1428750</xdr:colOff>
      <xdr:row>247</xdr:row>
      <xdr:rowOff>238125</xdr:rowOff>
    </xdr:to>
    <xdr:sp macro="" textlink="">
      <xdr:nvSpPr>
        <xdr:cNvPr id="179" name="Стрелка вправо с вырезом 178"/>
        <xdr:cNvSpPr/>
      </xdr:nvSpPr>
      <xdr:spPr>
        <a:xfrm>
          <a:off x="12112625" y="66217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247</xdr:row>
      <xdr:rowOff>180975</xdr:rowOff>
    </xdr:from>
    <xdr:to>
      <xdr:col>2</xdr:col>
      <xdr:colOff>838200</xdr:colOff>
      <xdr:row>247</xdr:row>
      <xdr:rowOff>266700</xdr:rowOff>
    </xdr:to>
    <xdr:sp macro="" textlink="">
      <xdr:nvSpPr>
        <xdr:cNvPr id="180" name="Стрелка вправо с вырезом 179"/>
        <xdr:cNvSpPr/>
      </xdr:nvSpPr>
      <xdr:spPr>
        <a:xfrm>
          <a:off x="2619375" y="66246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247</xdr:row>
      <xdr:rowOff>171450</xdr:rowOff>
    </xdr:from>
    <xdr:to>
      <xdr:col>6</xdr:col>
      <xdr:colOff>800100</xdr:colOff>
      <xdr:row>247</xdr:row>
      <xdr:rowOff>266700</xdr:rowOff>
    </xdr:to>
    <xdr:sp macro="" textlink="">
      <xdr:nvSpPr>
        <xdr:cNvPr id="181" name="Стрелка вправо с вырезом 180"/>
        <xdr:cNvSpPr/>
      </xdr:nvSpPr>
      <xdr:spPr>
        <a:xfrm>
          <a:off x="7216775" y="66236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247</xdr:row>
      <xdr:rowOff>152400</xdr:rowOff>
    </xdr:from>
    <xdr:to>
      <xdr:col>10</xdr:col>
      <xdr:colOff>1428750</xdr:colOff>
      <xdr:row>247</xdr:row>
      <xdr:rowOff>238125</xdr:rowOff>
    </xdr:to>
    <xdr:sp macro="" textlink="">
      <xdr:nvSpPr>
        <xdr:cNvPr id="182" name="Стрелка вправо с вырезом 181"/>
        <xdr:cNvSpPr/>
      </xdr:nvSpPr>
      <xdr:spPr>
        <a:xfrm>
          <a:off x="12112625" y="66217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253</xdr:row>
      <xdr:rowOff>180975</xdr:rowOff>
    </xdr:from>
    <xdr:to>
      <xdr:col>2</xdr:col>
      <xdr:colOff>838200</xdr:colOff>
      <xdr:row>253</xdr:row>
      <xdr:rowOff>266700</xdr:rowOff>
    </xdr:to>
    <xdr:sp macro="" textlink="">
      <xdr:nvSpPr>
        <xdr:cNvPr id="183" name="Стрелка вправо с вырезом 182"/>
        <xdr:cNvSpPr/>
      </xdr:nvSpPr>
      <xdr:spPr>
        <a:xfrm>
          <a:off x="2619375" y="677449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253</xdr:row>
      <xdr:rowOff>171450</xdr:rowOff>
    </xdr:from>
    <xdr:to>
      <xdr:col>6</xdr:col>
      <xdr:colOff>800100</xdr:colOff>
      <xdr:row>253</xdr:row>
      <xdr:rowOff>266700</xdr:rowOff>
    </xdr:to>
    <xdr:sp macro="" textlink="">
      <xdr:nvSpPr>
        <xdr:cNvPr id="184" name="Стрелка вправо с вырезом 183"/>
        <xdr:cNvSpPr/>
      </xdr:nvSpPr>
      <xdr:spPr>
        <a:xfrm>
          <a:off x="7216775" y="677354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253</xdr:row>
      <xdr:rowOff>152400</xdr:rowOff>
    </xdr:from>
    <xdr:to>
      <xdr:col>10</xdr:col>
      <xdr:colOff>1428750</xdr:colOff>
      <xdr:row>253</xdr:row>
      <xdr:rowOff>238125</xdr:rowOff>
    </xdr:to>
    <xdr:sp macro="" textlink="">
      <xdr:nvSpPr>
        <xdr:cNvPr id="185" name="Стрелка вправо с вырезом 184"/>
        <xdr:cNvSpPr/>
      </xdr:nvSpPr>
      <xdr:spPr>
        <a:xfrm>
          <a:off x="12112625" y="677164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253</xdr:row>
      <xdr:rowOff>180975</xdr:rowOff>
    </xdr:from>
    <xdr:to>
      <xdr:col>2</xdr:col>
      <xdr:colOff>838200</xdr:colOff>
      <xdr:row>253</xdr:row>
      <xdr:rowOff>266700</xdr:rowOff>
    </xdr:to>
    <xdr:sp macro="" textlink="">
      <xdr:nvSpPr>
        <xdr:cNvPr id="186" name="Стрелка вправо с вырезом 185"/>
        <xdr:cNvSpPr/>
      </xdr:nvSpPr>
      <xdr:spPr>
        <a:xfrm>
          <a:off x="2619375" y="67744975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253</xdr:row>
      <xdr:rowOff>171450</xdr:rowOff>
    </xdr:from>
    <xdr:to>
      <xdr:col>6</xdr:col>
      <xdr:colOff>800100</xdr:colOff>
      <xdr:row>253</xdr:row>
      <xdr:rowOff>266700</xdr:rowOff>
    </xdr:to>
    <xdr:sp macro="" textlink="">
      <xdr:nvSpPr>
        <xdr:cNvPr id="187" name="Стрелка вправо с вырезом 186"/>
        <xdr:cNvSpPr/>
      </xdr:nvSpPr>
      <xdr:spPr>
        <a:xfrm>
          <a:off x="7216775" y="67735450"/>
          <a:ext cx="276225" cy="63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253</xdr:row>
      <xdr:rowOff>152400</xdr:rowOff>
    </xdr:from>
    <xdr:to>
      <xdr:col>10</xdr:col>
      <xdr:colOff>1428750</xdr:colOff>
      <xdr:row>253</xdr:row>
      <xdr:rowOff>238125</xdr:rowOff>
    </xdr:to>
    <xdr:sp macro="" textlink="">
      <xdr:nvSpPr>
        <xdr:cNvPr id="188" name="Стрелка вправо с вырезом 187"/>
        <xdr:cNvSpPr/>
      </xdr:nvSpPr>
      <xdr:spPr>
        <a:xfrm>
          <a:off x="12112625" y="6771640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259</xdr:row>
      <xdr:rowOff>180975</xdr:rowOff>
    </xdr:from>
    <xdr:to>
      <xdr:col>2</xdr:col>
      <xdr:colOff>838200</xdr:colOff>
      <xdr:row>259</xdr:row>
      <xdr:rowOff>266700</xdr:rowOff>
    </xdr:to>
    <xdr:sp macro="" textlink="">
      <xdr:nvSpPr>
        <xdr:cNvPr id="189" name="Стрелка вправо с вырезом 188"/>
        <xdr:cNvSpPr/>
      </xdr:nvSpPr>
      <xdr:spPr>
        <a:xfrm>
          <a:off x="2619375" y="69218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259</xdr:row>
      <xdr:rowOff>171450</xdr:rowOff>
    </xdr:from>
    <xdr:to>
      <xdr:col>6</xdr:col>
      <xdr:colOff>800100</xdr:colOff>
      <xdr:row>259</xdr:row>
      <xdr:rowOff>266700</xdr:rowOff>
    </xdr:to>
    <xdr:sp macro="" textlink="">
      <xdr:nvSpPr>
        <xdr:cNvPr id="190" name="Стрелка вправо с вырезом 189"/>
        <xdr:cNvSpPr/>
      </xdr:nvSpPr>
      <xdr:spPr>
        <a:xfrm>
          <a:off x="7216775" y="69208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259</xdr:row>
      <xdr:rowOff>152400</xdr:rowOff>
    </xdr:from>
    <xdr:to>
      <xdr:col>10</xdr:col>
      <xdr:colOff>1428750</xdr:colOff>
      <xdr:row>259</xdr:row>
      <xdr:rowOff>238125</xdr:rowOff>
    </xdr:to>
    <xdr:sp macro="" textlink="">
      <xdr:nvSpPr>
        <xdr:cNvPr id="191" name="Стрелка вправо с вырезом 190"/>
        <xdr:cNvSpPr/>
      </xdr:nvSpPr>
      <xdr:spPr>
        <a:xfrm>
          <a:off x="12112625" y="69189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259</xdr:row>
      <xdr:rowOff>180975</xdr:rowOff>
    </xdr:from>
    <xdr:to>
      <xdr:col>2</xdr:col>
      <xdr:colOff>838200</xdr:colOff>
      <xdr:row>259</xdr:row>
      <xdr:rowOff>266700</xdr:rowOff>
    </xdr:to>
    <xdr:sp macro="" textlink="">
      <xdr:nvSpPr>
        <xdr:cNvPr id="192" name="Стрелка вправо с вырезом 191"/>
        <xdr:cNvSpPr/>
      </xdr:nvSpPr>
      <xdr:spPr>
        <a:xfrm>
          <a:off x="2619375" y="69218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259</xdr:row>
      <xdr:rowOff>171450</xdr:rowOff>
    </xdr:from>
    <xdr:to>
      <xdr:col>6</xdr:col>
      <xdr:colOff>800100</xdr:colOff>
      <xdr:row>259</xdr:row>
      <xdr:rowOff>266700</xdr:rowOff>
    </xdr:to>
    <xdr:sp macro="" textlink="">
      <xdr:nvSpPr>
        <xdr:cNvPr id="193" name="Стрелка вправо с вырезом 192"/>
        <xdr:cNvSpPr/>
      </xdr:nvSpPr>
      <xdr:spPr>
        <a:xfrm>
          <a:off x="7216775" y="69208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259</xdr:row>
      <xdr:rowOff>152400</xdr:rowOff>
    </xdr:from>
    <xdr:to>
      <xdr:col>10</xdr:col>
      <xdr:colOff>1428750</xdr:colOff>
      <xdr:row>259</xdr:row>
      <xdr:rowOff>238125</xdr:rowOff>
    </xdr:to>
    <xdr:sp macro="" textlink="">
      <xdr:nvSpPr>
        <xdr:cNvPr id="194" name="Стрелка вправо с вырезом 193"/>
        <xdr:cNvSpPr/>
      </xdr:nvSpPr>
      <xdr:spPr>
        <a:xfrm>
          <a:off x="12112625" y="69189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229</xdr:row>
      <xdr:rowOff>180975</xdr:rowOff>
    </xdr:from>
    <xdr:to>
      <xdr:col>2</xdr:col>
      <xdr:colOff>838200</xdr:colOff>
      <xdr:row>229</xdr:row>
      <xdr:rowOff>266700</xdr:rowOff>
    </xdr:to>
    <xdr:sp macro="" textlink="">
      <xdr:nvSpPr>
        <xdr:cNvPr id="195" name="Стрелка вправо с вырезом 194"/>
        <xdr:cNvSpPr/>
      </xdr:nvSpPr>
      <xdr:spPr>
        <a:xfrm>
          <a:off x="2619375" y="63249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229</xdr:row>
      <xdr:rowOff>171450</xdr:rowOff>
    </xdr:from>
    <xdr:to>
      <xdr:col>6</xdr:col>
      <xdr:colOff>800100</xdr:colOff>
      <xdr:row>229</xdr:row>
      <xdr:rowOff>266700</xdr:rowOff>
    </xdr:to>
    <xdr:sp macro="" textlink="">
      <xdr:nvSpPr>
        <xdr:cNvPr id="196" name="Стрелка вправо с вырезом 195"/>
        <xdr:cNvSpPr/>
      </xdr:nvSpPr>
      <xdr:spPr>
        <a:xfrm>
          <a:off x="7216775" y="63239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229</xdr:row>
      <xdr:rowOff>152400</xdr:rowOff>
    </xdr:from>
    <xdr:to>
      <xdr:col>10</xdr:col>
      <xdr:colOff>1428750</xdr:colOff>
      <xdr:row>229</xdr:row>
      <xdr:rowOff>238125</xdr:rowOff>
    </xdr:to>
    <xdr:sp macro="" textlink="">
      <xdr:nvSpPr>
        <xdr:cNvPr id="197" name="Стрелка вправо с вырезом 196"/>
        <xdr:cNvSpPr/>
      </xdr:nvSpPr>
      <xdr:spPr>
        <a:xfrm>
          <a:off x="12112625" y="6322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229</xdr:row>
      <xdr:rowOff>180975</xdr:rowOff>
    </xdr:from>
    <xdr:to>
      <xdr:col>2</xdr:col>
      <xdr:colOff>838200</xdr:colOff>
      <xdr:row>229</xdr:row>
      <xdr:rowOff>266700</xdr:rowOff>
    </xdr:to>
    <xdr:sp macro="" textlink="">
      <xdr:nvSpPr>
        <xdr:cNvPr id="198" name="Стрелка вправо с вырезом 197"/>
        <xdr:cNvSpPr/>
      </xdr:nvSpPr>
      <xdr:spPr>
        <a:xfrm>
          <a:off x="2619375" y="63249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229</xdr:row>
      <xdr:rowOff>171450</xdr:rowOff>
    </xdr:from>
    <xdr:to>
      <xdr:col>6</xdr:col>
      <xdr:colOff>800100</xdr:colOff>
      <xdr:row>229</xdr:row>
      <xdr:rowOff>266700</xdr:rowOff>
    </xdr:to>
    <xdr:sp macro="" textlink="">
      <xdr:nvSpPr>
        <xdr:cNvPr id="199" name="Стрелка вправо с вырезом 198"/>
        <xdr:cNvSpPr/>
      </xdr:nvSpPr>
      <xdr:spPr>
        <a:xfrm>
          <a:off x="7216775" y="63239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1152525</xdr:colOff>
      <xdr:row>229</xdr:row>
      <xdr:rowOff>152400</xdr:rowOff>
    </xdr:from>
    <xdr:to>
      <xdr:col>10</xdr:col>
      <xdr:colOff>1428750</xdr:colOff>
      <xdr:row>229</xdr:row>
      <xdr:rowOff>238125</xdr:rowOff>
    </xdr:to>
    <xdr:sp macro="" textlink="">
      <xdr:nvSpPr>
        <xdr:cNvPr id="200" name="Стрелка вправо с вырезом 199"/>
        <xdr:cNvSpPr/>
      </xdr:nvSpPr>
      <xdr:spPr>
        <a:xfrm>
          <a:off x="12112625" y="6322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1076325</xdr:colOff>
      <xdr:row>6</xdr:row>
      <xdr:rowOff>257175</xdr:rowOff>
    </xdr:from>
    <xdr:to>
      <xdr:col>2</xdr:col>
      <xdr:colOff>1352550</xdr:colOff>
      <xdr:row>6</xdr:row>
      <xdr:rowOff>342900</xdr:rowOff>
    </xdr:to>
    <xdr:sp macro="" textlink="">
      <xdr:nvSpPr>
        <xdr:cNvPr id="5" name="Стрелка вправо с вырезом 4"/>
        <xdr:cNvSpPr/>
      </xdr:nvSpPr>
      <xdr:spPr>
        <a:xfrm>
          <a:off x="3133725" y="37150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6</xdr:row>
      <xdr:rowOff>209550</xdr:rowOff>
    </xdr:from>
    <xdr:to>
      <xdr:col>6</xdr:col>
      <xdr:colOff>1085850</xdr:colOff>
      <xdr:row>6</xdr:row>
      <xdr:rowOff>304800</xdr:rowOff>
    </xdr:to>
    <xdr:sp macro="" textlink="">
      <xdr:nvSpPr>
        <xdr:cNvPr id="6" name="Стрелка вправо с вырезом 5"/>
        <xdr:cNvSpPr/>
      </xdr:nvSpPr>
      <xdr:spPr>
        <a:xfrm>
          <a:off x="7502525" y="37103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1171575</xdr:colOff>
      <xdr:row>12</xdr:row>
      <xdr:rowOff>247650</xdr:rowOff>
    </xdr:from>
    <xdr:to>
      <xdr:col>2</xdr:col>
      <xdr:colOff>1447800</xdr:colOff>
      <xdr:row>12</xdr:row>
      <xdr:rowOff>333375</xdr:rowOff>
    </xdr:to>
    <xdr:sp macro="" textlink="">
      <xdr:nvSpPr>
        <xdr:cNvPr id="7" name="Стрелка вправо с вырезом 6"/>
        <xdr:cNvSpPr/>
      </xdr:nvSpPr>
      <xdr:spPr>
        <a:xfrm>
          <a:off x="3228975" y="383984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781050</xdr:colOff>
      <xdr:row>12</xdr:row>
      <xdr:rowOff>180975</xdr:rowOff>
    </xdr:from>
    <xdr:to>
      <xdr:col>6</xdr:col>
      <xdr:colOff>1057275</xdr:colOff>
      <xdr:row>12</xdr:row>
      <xdr:rowOff>276225</xdr:rowOff>
    </xdr:to>
    <xdr:sp macro="" textlink="">
      <xdr:nvSpPr>
        <xdr:cNvPr id="8" name="Стрелка вправо с вырезом 7"/>
        <xdr:cNvSpPr/>
      </xdr:nvSpPr>
      <xdr:spPr>
        <a:xfrm>
          <a:off x="7473950" y="383317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18</xdr:row>
      <xdr:rowOff>247650</xdr:rowOff>
    </xdr:from>
    <xdr:to>
      <xdr:col>2</xdr:col>
      <xdr:colOff>1381125</xdr:colOff>
      <xdr:row>18</xdr:row>
      <xdr:rowOff>333375</xdr:rowOff>
    </xdr:to>
    <xdr:sp macro="" textlink="">
      <xdr:nvSpPr>
        <xdr:cNvPr id="9" name="Стрелка вправо с вырезом 8"/>
        <xdr:cNvSpPr/>
      </xdr:nvSpPr>
      <xdr:spPr>
        <a:xfrm>
          <a:off x="3162300" y="396430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18</xdr:row>
      <xdr:rowOff>209550</xdr:rowOff>
    </xdr:from>
    <xdr:to>
      <xdr:col>6</xdr:col>
      <xdr:colOff>1028700</xdr:colOff>
      <xdr:row>18</xdr:row>
      <xdr:rowOff>304800</xdr:rowOff>
    </xdr:to>
    <xdr:sp macro="" textlink="">
      <xdr:nvSpPr>
        <xdr:cNvPr id="10" name="Стрелка вправо с вырезом 9"/>
        <xdr:cNvSpPr/>
      </xdr:nvSpPr>
      <xdr:spPr>
        <a:xfrm>
          <a:off x="7445375" y="39604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</xdr:row>
      <xdr:rowOff>228600</xdr:rowOff>
    </xdr:from>
    <xdr:to>
      <xdr:col>10</xdr:col>
      <xdr:colOff>1314450</xdr:colOff>
      <xdr:row>6</xdr:row>
      <xdr:rowOff>314325</xdr:rowOff>
    </xdr:to>
    <xdr:sp macro="" textlink="">
      <xdr:nvSpPr>
        <xdr:cNvPr id="11" name="Стрелка вправо с вырезом 10"/>
        <xdr:cNvSpPr/>
      </xdr:nvSpPr>
      <xdr:spPr>
        <a:xfrm>
          <a:off x="11998325" y="37122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</xdr:row>
      <xdr:rowOff>228600</xdr:rowOff>
    </xdr:from>
    <xdr:to>
      <xdr:col>10</xdr:col>
      <xdr:colOff>1314450</xdr:colOff>
      <xdr:row>12</xdr:row>
      <xdr:rowOff>314325</xdr:rowOff>
    </xdr:to>
    <xdr:sp macro="" textlink="">
      <xdr:nvSpPr>
        <xdr:cNvPr id="12" name="Стрелка вправо с вырезом 11"/>
        <xdr:cNvSpPr/>
      </xdr:nvSpPr>
      <xdr:spPr>
        <a:xfrm>
          <a:off x="11998325" y="38379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</xdr:row>
      <xdr:rowOff>228600</xdr:rowOff>
    </xdr:from>
    <xdr:to>
      <xdr:col>10</xdr:col>
      <xdr:colOff>1314450</xdr:colOff>
      <xdr:row>18</xdr:row>
      <xdr:rowOff>314325</xdr:rowOff>
    </xdr:to>
    <xdr:sp macro="" textlink="">
      <xdr:nvSpPr>
        <xdr:cNvPr id="13" name="Стрелка вправо с вырезом 12"/>
        <xdr:cNvSpPr/>
      </xdr:nvSpPr>
      <xdr:spPr>
        <a:xfrm>
          <a:off x="11998325" y="39624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209550</xdr:colOff>
      <xdr:row>0</xdr:row>
      <xdr:rowOff>177800</xdr:rowOff>
    </xdr:from>
    <xdr:to>
      <xdr:col>2</xdr:col>
      <xdr:colOff>123825</xdr:colOff>
      <xdr:row>0</xdr:row>
      <xdr:rowOff>812800</xdr:rowOff>
    </xdr:to>
    <xdr:grpSp>
      <xdr:nvGrpSpPr>
        <xdr:cNvPr id="20" name="Group 1"/>
        <xdr:cNvGrpSpPr>
          <a:grpSpLocks/>
        </xdr:cNvGrpSpPr>
      </xdr:nvGrpSpPr>
      <xdr:grpSpPr bwMode="auto">
        <a:xfrm>
          <a:off x="209550" y="177800"/>
          <a:ext cx="1565275" cy="635000"/>
          <a:chOff x="108723675" y="109482600"/>
          <a:chExt cx="1170000" cy="474273"/>
        </a:xfrm>
      </xdr:grpSpPr>
      <xdr:pic>
        <xdr:nvPicPr>
          <xdr:cNvPr id="21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1076325</xdr:colOff>
      <xdr:row>78</xdr:row>
      <xdr:rowOff>257175</xdr:rowOff>
    </xdr:from>
    <xdr:to>
      <xdr:col>2</xdr:col>
      <xdr:colOff>1352550</xdr:colOff>
      <xdr:row>78</xdr:row>
      <xdr:rowOff>342900</xdr:rowOff>
    </xdr:to>
    <xdr:sp macro="" textlink="">
      <xdr:nvSpPr>
        <xdr:cNvPr id="23" name="Стрелка вправо с вырезом 22"/>
        <xdr:cNvSpPr/>
      </xdr:nvSpPr>
      <xdr:spPr>
        <a:xfrm>
          <a:off x="2727325" y="3711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78</xdr:row>
      <xdr:rowOff>209550</xdr:rowOff>
    </xdr:from>
    <xdr:to>
      <xdr:col>6</xdr:col>
      <xdr:colOff>1085850</xdr:colOff>
      <xdr:row>78</xdr:row>
      <xdr:rowOff>304800</xdr:rowOff>
    </xdr:to>
    <xdr:sp macro="" textlink="">
      <xdr:nvSpPr>
        <xdr:cNvPr id="24" name="Стрелка вправо с вырезом 23"/>
        <xdr:cNvSpPr/>
      </xdr:nvSpPr>
      <xdr:spPr>
        <a:xfrm>
          <a:off x="6473825" y="3663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78</xdr:row>
      <xdr:rowOff>228600</xdr:rowOff>
    </xdr:from>
    <xdr:to>
      <xdr:col>10</xdr:col>
      <xdr:colOff>1314450</xdr:colOff>
      <xdr:row>78</xdr:row>
      <xdr:rowOff>314325</xdr:rowOff>
    </xdr:to>
    <xdr:sp macro="" textlink="">
      <xdr:nvSpPr>
        <xdr:cNvPr id="25" name="Стрелка вправо с вырезом 24"/>
        <xdr:cNvSpPr/>
      </xdr:nvSpPr>
      <xdr:spPr>
        <a:xfrm>
          <a:off x="10588625" y="3683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144</xdr:row>
      <xdr:rowOff>257175</xdr:rowOff>
    </xdr:from>
    <xdr:to>
      <xdr:col>2</xdr:col>
      <xdr:colOff>1352550</xdr:colOff>
      <xdr:row>144</xdr:row>
      <xdr:rowOff>342900</xdr:rowOff>
    </xdr:to>
    <xdr:sp macro="" textlink="">
      <xdr:nvSpPr>
        <xdr:cNvPr id="26" name="Стрелка вправо с вырезом 25"/>
        <xdr:cNvSpPr/>
      </xdr:nvSpPr>
      <xdr:spPr>
        <a:xfrm>
          <a:off x="2727325" y="9286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144</xdr:row>
      <xdr:rowOff>209550</xdr:rowOff>
    </xdr:from>
    <xdr:to>
      <xdr:col>6</xdr:col>
      <xdr:colOff>1085850</xdr:colOff>
      <xdr:row>144</xdr:row>
      <xdr:rowOff>304800</xdr:rowOff>
    </xdr:to>
    <xdr:sp macro="" textlink="">
      <xdr:nvSpPr>
        <xdr:cNvPr id="27" name="Стрелка вправо с вырезом 26"/>
        <xdr:cNvSpPr/>
      </xdr:nvSpPr>
      <xdr:spPr>
        <a:xfrm>
          <a:off x="6473825" y="9239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144</xdr:row>
      <xdr:rowOff>228600</xdr:rowOff>
    </xdr:from>
    <xdr:to>
      <xdr:col>10</xdr:col>
      <xdr:colOff>1314450</xdr:colOff>
      <xdr:row>144</xdr:row>
      <xdr:rowOff>314325</xdr:rowOff>
    </xdr:to>
    <xdr:sp macro="" textlink="">
      <xdr:nvSpPr>
        <xdr:cNvPr id="28" name="Стрелка вправо с вырезом 27"/>
        <xdr:cNvSpPr/>
      </xdr:nvSpPr>
      <xdr:spPr>
        <a:xfrm>
          <a:off x="10588625" y="9258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162</xdr:row>
      <xdr:rowOff>257175</xdr:rowOff>
    </xdr:from>
    <xdr:to>
      <xdr:col>2</xdr:col>
      <xdr:colOff>1352550</xdr:colOff>
      <xdr:row>162</xdr:row>
      <xdr:rowOff>342900</xdr:rowOff>
    </xdr:to>
    <xdr:sp macro="" textlink="">
      <xdr:nvSpPr>
        <xdr:cNvPr id="29" name="Стрелка вправо с вырезом 28"/>
        <xdr:cNvSpPr/>
      </xdr:nvSpPr>
      <xdr:spPr>
        <a:xfrm>
          <a:off x="2727325" y="11001375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162</xdr:row>
      <xdr:rowOff>209550</xdr:rowOff>
    </xdr:from>
    <xdr:to>
      <xdr:col>6</xdr:col>
      <xdr:colOff>1085850</xdr:colOff>
      <xdr:row>162</xdr:row>
      <xdr:rowOff>304800</xdr:rowOff>
    </xdr:to>
    <xdr:sp macro="" textlink="">
      <xdr:nvSpPr>
        <xdr:cNvPr id="30" name="Стрелка вправо с вырезом 29"/>
        <xdr:cNvSpPr/>
      </xdr:nvSpPr>
      <xdr:spPr>
        <a:xfrm>
          <a:off x="6473825" y="10953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162</xdr:row>
      <xdr:rowOff>228600</xdr:rowOff>
    </xdr:from>
    <xdr:to>
      <xdr:col>10</xdr:col>
      <xdr:colOff>1314450</xdr:colOff>
      <xdr:row>162</xdr:row>
      <xdr:rowOff>314325</xdr:rowOff>
    </xdr:to>
    <xdr:sp macro="" textlink="">
      <xdr:nvSpPr>
        <xdr:cNvPr id="31" name="Стрелка вправо с вырезом 30"/>
        <xdr:cNvSpPr/>
      </xdr:nvSpPr>
      <xdr:spPr>
        <a:xfrm>
          <a:off x="10588625" y="10972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24</xdr:row>
      <xdr:rowOff>247650</xdr:rowOff>
    </xdr:from>
    <xdr:to>
      <xdr:col>2</xdr:col>
      <xdr:colOff>1381125</xdr:colOff>
      <xdr:row>24</xdr:row>
      <xdr:rowOff>333375</xdr:rowOff>
    </xdr:to>
    <xdr:sp macro="" textlink="">
      <xdr:nvSpPr>
        <xdr:cNvPr id="32" name="Стрелка вправо с вырезом 31"/>
        <xdr:cNvSpPr/>
      </xdr:nvSpPr>
      <xdr:spPr>
        <a:xfrm>
          <a:off x="2755900" y="72834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24</xdr:row>
      <xdr:rowOff>209550</xdr:rowOff>
    </xdr:from>
    <xdr:to>
      <xdr:col>6</xdr:col>
      <xdr:colOff>1028700</xdr:colOff>
      <xdr:row>24</xdr:row>
      <xdr:rowOff>304800</xdr:rowOff>
    </xdr:to>
    <xdr:sp macro="" textlink="">
      <xdr:nvSpPr>
        <xdr:cNvPr id="33" name="Стрелка вправо с вырезом 32"/>
        <xdr:cNvSpPr/>
      </xdr:nvSpPr>
      <xdr:spPr>
        <a:xfrm>
          <a:off x="6416675" y="7245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</xdr:row>
      <xdr:rowOff>228600</xdr:rowOff>
    </xdr:from>
    <xdr:to>
      <xdr:col>10</xdr:col>
      <xdr:colOff>1314450</xdr:colOff>
      <xdr:row>24</xdr:row>
      <xdr:rowOff>314325</xdr:rowOff>
    </xdr:to>
    <xdr:sp macro="" textlink="">
      <xdr:nvSpPr>
        <xdr:cNvPr id="34" name="Стрелка вправо с вырезом 33"/>
        <xdr:cNvSpPr/>
      </xdr:nvSpPr>
      <xdr:spPr>
        <a:xfrm>
          <a:off x="10588625" y="7264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72</xdr:row>
      <xdr:rowOff>257175</xdr:rowOff>
    </xdr:from>
    <xdr:to>
      <xdr:col>2</xdr:col>
      <xdr:colOff>1352550</xdr:colOff>
      <xdr:row>72</xdr:row>
      <xdr:rowOff>342900</xdr:rowOff>
    </xdr:to>
    <xdr:sp macro="" textlink="">
      <xdr:nvSpPr>
        <xdr:cNvPr id="35" name="Стрелка вправо с вырезом 34"/>
        <xdr:cNvSpPr/>
      </xdr:nvSpPr>
      <xdr:spPr>
        <a:xfrm>
          <a:off x="2727325" y="13084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72</xdr:row>
      <xdr:rowOff>209550</xdr:rowOff>
    </xdr:from>
    <xdr:to>
      <xdr:col>6</xdr:col>
      <xdr:colOff>1085850</xdr:colOff>
      <xdr:row>72</xdr:row>
      <xdr:rowOff>304800</xdr:rowOff>
    </xdr:to>
    <xdr:sp macro="" textlink="">
      <xdr:nvSpPr>
        <xdr:cNvPr id="36" name="Стрелка вправо с вырезом 35"/>
        <xdr:cNvSpPr/>
      </xdr:nvSpPr>
      <xdr:spPr>
        <a:xfrm>
          <a:off x="6473825" y="13036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37" name="Стрелка вправо с вырезом 36"/>
        <xdr:cNvSpPr/>
      </xdr:nvSpPr>
      <xdr:spPr>
        <a:xfrm>
          <a:off x="10588625" y="13055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186</xdr:row>
      <xdr:rowOff>257175</xdr:rowOff>
    </xdr:from>
    <xdr:to>
      <xdr:col>2</xdr:col>
      <xdr:colOff>1352550</xdr:colOff>
      <xdr:row>186</xdr:row>
      <xdr:rowOff>342900</xdr:rowOff>
    </xdr:to>
    <xdr:sp macro="" textlink="">
      <xdr:nvSpPr>
        <xdr:cNvPr id="38" name="Стрелка вправо с вырезом 37"/>
        <xdr:cNvSpPr/>
      </xdr:nvSpPr>
      <xdr:spPr>
        <a:xfrm>
          <a:off x="2727325" y="162591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186</xdr:row>
      <xdr:rowOff>209550</xdr:rowOff>
    </xdr:from>
    <xdr:to>
      <xdr:col>6</xdr:col>
      <xdr:colOff>1085850</xdr:colOff>
      <xdr:row>186</xdr:row>
      <xdr:rowOff>304800</xdr:rowOff>
    </xdr:to>
    <xdr:sp macro="" textlink="">
      <xdr:nvSpPr>
        <xdr:cNvPr id="39" name="Стрелка вправо с вырезом 38"/>
        <xdr:cNvSpPr/>
      </xdr:nvSpPr>
      <xdr:spPr>
        <a:xfrm>
          <a:off x="6473825" y="16211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186</xdr:row>
      <xdr:rowOff>228600</xdr:rowOff>
    </xdr:from>
    <xdr:to>
      <xdr:col>10</xdr:col>
      <xdr:colOff>1314450</xdr:colOff>
      <xdr:row>186</xdr:row>
      <xdr:rowOff>314325</xdr:rowOff>
    </xdr:to>
    <xdr:sp macro="" textlink="">
      <xdr:nvSpPr>
        <xdr:cNvPr id="40" name="Стрелка вправо с вырезом 39"/>
        <xdr:cNvSpPr/>
      </xdr:nvSpPr>
      <xdr:spPr>
        <a:xfrm>
          <a:off x="10588625" y="1623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198</xdr:row>
      <xdr:rowOff>257175</xdr:rowOff>
    </xdr:from>
    <xdr:to>
      <xdr:col>2</xdr:col>
      <xdr:colOff>1352550</xdr:colOff>
      <xdr:row>198</xdr:row>
      <xdr:rowOff>342900</xdr:rowOff>
    </xdr:to>
    <xdr:sp macro="" textlink="">
      <xdr:nvSpPr>
        <xdr:cNvPr id="41" name="Стрелка вправо с вырезом 40"/>
        <xdr:cNvSpPr/>
      </xdr:nvSpPr>
      <xdr:spPr>
        <a:xfrm>
          <a:off x="2727325" y="18075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198</xdr:row>
      <xdr:rowOff>209550</xdr:rowOff>
    </xdr:from>
    <xdr:to>
      <xdr:col>6</xdr:col>
      <xdr:colOff>1085850</xdr:colOff>
      <xdr:row>198</xdr:row>
      <xdr:rowOff>304800</xdr:rowOff>
    </xdr:to>
    <xdr:sp macro="" textlink="">
      <xdr:nvSpPr>
        <xdr:cNvPr id="42" name="Стрелка вправо с вырезом 41"/>
        <xdr:cNvSpPr/>
      </xdr:nvSpPr>
      <xdr:spPr>
        <a:xfrm>
          <a:off x="6473825" y="18027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198</xdr:row>
      <xdr:rowOff>228600</xdr:rowOff>
    </xdr:from>
    <xdr:to>
      <xdr:col>10</xdr:col>
      <xdr:colOff>1314450</xdr:colOff>
      <xdr:row>198</xdr:row>
      <xdr:rowOff>314325</xdr:rowOff>
    </xdr:to>
    <xdr:sp macro="" textlink="">
      <xdr:nvSpPr>
        <xdr:cNvPr id="43" name="Стрелка вправо с вырезом 42"/>
        <xdr:cNvSpPr/>
      </xdr:nvSpPr>
      <xdr:spPr>
        <a:xfrm>
          <a:off x="10588625" y="18046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54</xdr:row>
      <xdr:rowOff>247650</xdr:rowOff>
    </xdr:from>
    <xdr:to>
      <xdr:col>2</xdr:col>
      <xdr:colOff>1381125</xdr:colOff>
      <xdr:row>54</xdr:row>
      <xdr:rowOff>333375</xdr:rowOff>
    </xdr:to>
    <xdr:sp macro="" textlink="">
      <xdr:nvSpPr>
        <xdr:cNvPr id="44" name="Стрелка вправо с вырезом 43"/>
        <xdr:cNvSpPr/>
      </xdr:nvSpPr>
      <xdr:spPr>
        <a:xfrm>
          <a:off x="2755900" y="8845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54</xdr:row>
      <xdr:rowOff>209550</xdr:rowOff>
    </xdr:from>
    <xdr:to>
      <xdr:col>6</xdr:col>
      <xdr:colOff>1028700</xdr:colOff>
      <xdr:row>54</xdr:row>
      <xdr:rowOff>304800</xdr:rowOff>
    </xdr:to>
    <xdr:sp macro="" textlink="">
      <xdr:nvSpPr>
        <xdr:cNvPr id="45" name="Стрелка вправо с вырезом 44"/>
        <xdr:cNvSpPr/>
      </xdr:nvSpPr>
      <xdr:spPr>
        <a:xfrm>
          <a:off x="6416675" y="8807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46" name="Стрелка вправо с вырезом 45"/>
        <xdr:cNvSpPr/>
      </xdr:nvSpPr>
      <xdr:spPr>
        <a:xfrm>
          <a:off x="10588625" y="8826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1127125</xdr:colOff>
      <xdr:row>156</xdr:row>
      <xdr:rowOff>371475</xdr:rowOff>
    </xdr:from>
    <xdr:to>
      <xdr:col>2</xdr:col>
      <xdr:colOff>1403350</xdr:colOff>
      <xdr:row>156</xdr:row>
      <xdr:rowOff>457200</xdr:rowOff>
    </xdr:to>
    <xdr:sp macro="" textlink="">
      <xdr:nvSpPr>
        <xdr:cNvPr id="47" name="Стрелка вправо с вырезом 46"/>
        <xdr:cNvSpPr/>
      </xdr:nvSpPr>
      <xdr:spPr>
        <a:xfrm>
          <a:off x="2778125" y="17922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156</xdr:row>
      <xdr:rowOff>209550</xdr:rowOff>
    </xdr:from>
    <xdr:to>
      <xdr:col>6</xdr:col>
      <xdr:colOff>1085850</xdr:colOff>
      <xdr:row>156</xdr:row>
      <xdr:rowOff>304800</xdr:rowOff>
    </xdr:to>
    <xdr:sp macro="" textlink="">
      <xdr:nvSpPr>
        <xdr:cNvPr id="48" name="Стрелка вправо с вырезом 47"/>
        <xdr:cNvSpPr/>
      </xdr:nvSpPr>
      <xdr:spPr>
        <a:xfrm>
          <a:off x="6473825" y="1602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156</xdr:row>
      <xdr:rowOff>228600</xdr:rowOff>
    </xdr:from>
    <xdr:to>
      <xdr:col>10</xdr:col>
      <xdr:colOff>1314450</xdr:colOff>
      <xdr:row>156</xdr:row>
      <xdr:rowOff>314325</xdr:rowOff>
    </xdr:to>
    <xdr:sp macro="" textlink="">
      <xdr:nvSpPr>
        <xdr:cNvPr id="49" name="Стрелка вправо с вырезом 48"/>
        <xdr:cNvSpPr/>
      </xdr:nvSpPr>
      <xdr:spPr>
        <a:xfrm>
          <a:off x="10588625" y="16040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42</xdr:row>
      <xdr:rowOff>247650</xdr:rowOff>
    </xdr:from>
    <xdr:to>
      <xdr:col>2</xdr:col>
      <xdr:colOff>1381125</xdr:colOff>
      <xdr:row>42</xdr:row>
      <xdr:rowOff>333375</xdr:rowOff>
    </xdr:to>
    <xdr:sp macro="" textlink="">
      <xdr:nvSpPr>
        <xdr:cNvPr id="50" name="Стрелка вправо с вырезом 49"/>
        <xdr:cNvSpPr/>
      </xdr:nvSpPr>
      <xdr:spPr>
        <a:xfrm>
          <a:off x="2755900" y="8845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42</xdr:row>
      <xdr:rowOff>209550</xdr:rowOff>
    </xdr:from>
    <xdr:to>
      <xdr:col>6</xdr:col>
      <xdr:colOff>1028700</xdr:colOff>
      <xdr:row>42</xdr:row>
      <xdr:rowOff>304800</xdr:rowOff>
    </xdr:to>
    <xdr:sp macro="" textlink="">
      <xdr:nvSpPr>
        <xdr:cNvPr id="51" name="Стрелка вправо с вырезом 50"/>
        <xdr:cNvSpPr/>
      </xdr:nvSpPr>
      <xdr:spPr>
        <a:xfrm>
          <a:off x="6416675" y="8807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52" name="Стрелка вправо с вырезом 51"/>
        <xdr:cNvSpPr/>
      </xdr:nvSpPr>
      <xdr:spPr>
        <a:xfrm>
          <a:off x="10588625" y="8826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48</xdr:row>
      <xdr:rowOff>247650</xdr:rowOff>
    </xdr:from>
    <xdr:to>
      <xdr:col>2</xdr:col>
      <xdr:colOff>1381125</xdr:colOff>
      <xdr:row>48</xdr:row>
      <xdr:rowOff>333375</xdr:rowOff>
    </xdr:to>
    <xdr:sp macro="" textlink="">
      <xdr:nvSpPr>
        <xdr:cNvPr id="53" name="Стрелка вправо с вырезом 52"/>
        <xdr:cNvSpPr/>
      </xdr:nvSpPr>
      <xdr:spPr>
        <a:xfrm>
          <a:off x="2755900" y="8845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48</xdr:row>
      <xdr:rowOff>209550</xdr:rowOff>
    </xdr:from>
    <xdr:to>
      <xdr:col>6</xdr:col>
      <xdr:colOff>1028700</xdr:colOff>
      <xdr:row>48</xdr:row>
      <xdr:rowOff>304800</xdr:rowOff>
    </xdr:to>
    <xdr:sp macro="" textlink="">
      <xdr:nvSpPr>
        <xdr:cNvPr id="54" name="Стрелка вправо с вырезом 53"/>
        <xdr:cNvSpPr/>
      </xdr:nvSpPr>
      <xdr:spPr>
        <a:xfrm>
          <a:off x="6416675" y="8807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55" name="Стрелка вправо с вырезом 54"/>
        <xdr:cNvSpPr/>
      </xdr:nvSpPr>
      <xdr:spPr>
        <a:xfrm>
          <a:off x="10588625" y="8826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222</xdr:row>
      <xdr:rowOff>257175</xdr:rowOff>
    </xdr:from>
    <xdr:to>
      <xdr:col>2</xdr:col>
      <xdr:colOff>1352550</xdr:colOff>
      <xdr:row>222</xdr:row>
      <xdr:rowOff>342900</xdr:rowOff>
    </xdr:to>
    <xdr:sp macro="" textlink="">
      <xdr:nvSpPr>
        <xdr:cNvPr id="56" name="Стрелка вправо с вырезом 55"/>
        <xdr:cNvSpPr/>
      </xdr:nvSpPr>
      <xdr:spPr>
        <a:xfrm>
          <a:off x="2727325" y="2739707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222</xdr:row>
      <xdr:rowOff>209550</xdr:rowOff>
    </xdr:from>
    <xdr:to>
      <xdr:col>6</xdr:col>
      <xdr:colOff>1085850</xdr:colOff>
      <xdr:row>222</xdr:row>
      <xdr:rowOff>304800</xdr:rowOff>
    </xdr:to>
    <xdr:sp macro="" textlink="">
      <xdr:nvSpPr>
        <xdr:cNvPr id="57" name="Стрелка вправо с вырезом 56"/>
        <xdr:cNvSpPr/>
      </xdr:nvSpPr>
      <xdr:spPr>
        <a:xfrm>
          <a:off x="6473825" y="273494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222</xdr:row>
      <xdr:rowOff>228600</xdr:rowOff>
    </xdr:from>
    <xdr:to>
      <xdr:col>10</xdr:col>
      <xdr:colOff>1314450</xdr:colOff>
      <xdr:row>222</xdr:row>
      <xdr:rowOff>314325</xdr:rowOff>
    </xdr:to>
    <xdr:sp macro="" textlink="">
      <xdr:nvSpPr>
        <xdr:cNvPr id="58" name="Стрелка вправо с вырезом 57"/>
        <xdr:cNvSpPr/>
      </xdr:nvSpPr>
      <xdr:spPr>
        <a:xfrm>
          <a:off x="10588625" y="2736850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30</xdr:row>
      <xdr:rowOff>247650</xdr:rowOff>
    </xdr:from>
    <xdr:to>
      <xdr:col>2</xdr:col>
      <xdr:colOff>1381125</xdr:colOff>
      <xdr:row>30</xdr:row>
      <xdr:rowOff>333375</xdr:rowOff>
    </xdr:to>
    <xdr:sp macro="" textlink="">
      <xdr:nvSpPr>
        <xdr:cNvPr id="59" name="Стрелка вправо с вырезом 58"/>
        <xdr:cNvSpPr/>
      </xdr:nvSpPr>
      <xdr:spPr>
        <a:xfrm>
          <a:off x="2755900" y="8845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30</xdr:row>
      <xdr:rowOff>209550</xdr:rowOff>
    </xdr:from>
    <xdr:to>
      <xdr:col>6</xdr:col>
      <xdr:colOff>1028700</xdr:colOff>
      <xdr:row>30</xdr:row>
      <xdr:rowOff>304800</xdr:rowOff>
    </xdr:to>
    <xdr:sp macro="" textlink="">
      <xdr:nvSpPr>
        <xdr:cNvPr id="60" name="Стрелка вправо с вырезом 59"/>
        <xdr:cNvSpPr/>
      </xdr:nvSpPr>
      <xdr:spPr>
        <a:xfrm>
          <a:off x="6416675" y="8807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30</xdr:row>
      <xdr:rowOff>228600</xdr:rowOff>
    </xdr:from>
    <xdr:to>
      <xdr:col>10</xdr:col>
      <xdr:colOff>1314450</xdr:colOff>
      <xdr:row>30</xdr:row>
      <xdr:rowOff>314325</xdr:rowOff>
    </xdr:to>
    <xdr:sp macro="" textlink="">
      <xdr:nvSpPr>
        <xdr:cNvPr id="61" name="Стрелка вправо с вырезом 60"/>
        <xdr:cNvSpPr/>
      </xdr:nvSpPr>
      <xdr:spPr>
        <a:xfrm>
          <a:off x="10588625" y="8826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174</xdr:row>
      <xdr:rowOff>257175</xdr:rowOff>
    </xdr:from>
    <xdr:to>
      <xdr:col>2</xdr:col>
      <xdr:colOff>1352550</xdr:colOff>
      <xdr:row>174</xdr:row>
      <xdr:rowOff>342900</xdr:rowOff>
    </xdr:to>
    <xdr:sp macro="" textlink="">
      <xdr:nvSpPr>
        <xdr:cNvPr id="62" name="Стрелка вправо с вырезом 61"/>
        <xdr:cNvSpPr/>
      </xdr:nvSpPr>
      <xdr:spPr>
        <a:xfrm>
          <a:off x="2727325" y="29200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174</xdr:row>
      <xdr:rowOff>209550</xdr:rowOff>
    </xdr:from>
    <xdr:to>
      <xdr:col>6</xdr:col>
      <xdr:colOff>1085850</xdr:colOff>
      <xdr:row>174</xdr:row>
      <xdr:rowOff>304800</xdr:rowOff>
    </xdr:to>
    <xdr:sp macro="" textlink="">
      <xdr:nvSpPr>
        <xdr:cNvPr id="63" name="Стрелка вправо с вырезом 62"/>
        <xdr:cNvSpPr/>
      </xdr:nvSpPr>
      <xdr:spPr>
        <a:xfrm>
          <a:off x="6473825" y="29152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174</xdr:row>
      <xdr:rowOff>228600</xdr:rowOff>
    </xdr:from>
    <xdr:to>
      <xdr:col>10</xdr:col>
      <xdr:colOff>1314450</xdr:colOff>
      <xdr:row>174</xdr:row>
      <xdr:rowOff>314325</xdr:rowOff>
    </xdr:to>
    <xdr:sp macro="" textlink="">
      <xdr:nvSpPr>
        <xdr:cNvPr id="64" name="Стрелка вправо с вырезом 63"/>
        <xdr:cNvSpPr/>
      </xdr:nvSpPr>
      <xdr:spPr>
        <a:xfrm>
          <a:off x="10588625" y="29171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240</xdr:row>
      <xdr:rowOff>257175</xdr:rowOff>
    </xdr:from>
    <xdr:to>
      <xdr:col>2</xdr:col>
      <xdr:colOff>1352550</xdr:colOff>
      <xdr:row>240</xdr:row>
      <xdr:rowOff>342900</xdr:rowOff>
    </xdr:to>
    <xdr:sp macro="" textlink="">
      <xdr:nvSpPr>
        <xdr:cNvPr id="65" name="Стрелка вправо с вырезом 64"/>
        <xdr:cNvSpPr/>
      </xdr:nvSpPr>
      <xdr:spPr>
        <a:xfrm>
          <a:off x="2727325" y="32972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240</xdr:row>
      <xdr:rowOff>209550</xdr:rowOff>
    </xdr:from>
    <xdr:to>
      <xdr:col>6</xdr:col>
      <xdr:colOff>1085850</xdr:colOff>
      <xdr:row>240</xdr:row>
      <xdr:rowOff>304800</xdr:rowOff>
    </xdr:to>
    <xdr:sp macro="" textlink="">
      <xdr:nvSpPr>
        <xdr:cNvPr id="66" name="Стрелка вправо с вырезом 65"/>
        <xdr:cNvSpPr/>
      </xdr:nvSpPr>
      <xdr:spPr>
        <a:xfrm>
          <a:off x="6473825" y="32924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240</xdr:row>
      <xdr:rowOff>228600</xdr:rowOff>
    </xdr:from>
    <xdr:to>
      <xdr:col>10</xdr:col>
      <xdr:colOff>1314450</xdr:colOff>
      <xdr:row>240</xdr:row>
      <xdr:rowOff>314325</xdr:rowOff>
    </xdr:to>
    <xdr:sp macro="" textlink="">
      <xdr:nvSpPr>
        <xdr:cNvPr id="67" name="Стрелка вправо с вырезом 66"/>
        <xdr:cNvSpPr/>
      </xdr:nvSpPr>
      <xdr:spPr>
        <a:xfrm>
          <a:off x="10588625" y="32943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216</xdr:row>
      <xdr:rowOff>257175</xdr:rowOff>
    </xdr:from>
    <xdr:to>
      <xdr:col>2</xdr:col>
      <xdr:colOff>1352550</xdr:colOff>
      <xdr:row>216</xdr:row>
      <xdr:rowOff>342900</xdr:rowOff>
    </xdr:to>
    <xdr:sp macro="" textlink="">
      <xdr:nvSpPr>
        <xdr:cNvPr id="68" name="Стрелка вправо с вырезом 67"/>
        <xdr:cNvSpPr/>
      </xdr:nvSpPr>
      <xdr:spPr>
        <a:xfrm>
          <a:off x="2727325" y="3125787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216</xdr:row>
      <xdr:rowOff>209550</xdr:rowOff>
    </xdr:from>
    <xdr:to>
      <xdr:col>6</xdr:col>
      <xdr:colOff>1085850</xdr:colOff>
      <xdr:row>216</xdr:row>
      <xdr:rowOff>304800</xdr:rowOff>
    </xdr:to>
    <xdr:sp macro="" textlink="">
      <xdr:nvSpPr>
        <xdr:cNvPr id="69" name="Стрелка вправо с вырезом 68"/>
        <xdr:cNvSpPr/>
      </xdr:nvSpPr>
      <xdr:spPr>
        <a:xfrm>
          <a:off x="6473825" y="312102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216</xdr:row>
      <xdr:rowOff>228600</xdr:rowOff>
    </xdr:from>
    <xdr:to>
      <xdr:col>10</xdr:col>
      <xdr:colOff>1314450</xdr:colOff>
      <xdr:row>216</xdr:row>
      <xdr:rowOff>314325</xdr:rowOff>
    </xdr:to>
    <xdr:sp macro="" textlink="">
      <xdr:nvSpPr>
        <xdr:cNvPr id="70" name="Стрелка вправо с вырезом 69"/>
        <xdr:cNvSpPr/>
      </xdr:nvSpPr>
      <xdr:spPr>
        <a:xfrm>
          <a:off x="10588625" y="3122930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132</xdr:row>
      <xdr:rowOff>257175</xdr:rowOff>
    </xdr:from>
    <xdr:to>
      <xdr:col>2</xdr:col>
      <xdr:colOff>1352550</xdr:colOff>
      <xdr:row>132</xdr:row>
      <xdr:rowOff>342900</xdr:rowOff>
    </xdr:to>
    <xdr:sp macro="" textlink="">
      <xdr:nvSpPr>
        <xdr:cNvPr id="71" name="Стрелка вправо с вырезом 70"/>
        <xdr:cNvSpPr/>
      </xdr:nvSpPr>
      <xdr:spPr>
        <a:xfrm>
          <a:off x="2727325" y="23828375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132</xdr:row>
      <xdr:rowOff>209550</xdr:rowOff>
    </xdr:from>
    <xdr:to>
      <xdr:col>6</xdr:col>
      <xdr:colOff>1085850</xdr:colOff>
      <xdr:row>132</xdr:row>
      <xdr:rowOff>304800</xdr:rowOff>
    </xdr:to>
    <xdr:sp macro="" textlink="">
      <xdr:nvSpPr>
        <xdr:cNvPr id="72" name="Стрелка вправо с вырезом 71"/>
        <xdr:cNvSpPr/>
      </xdr:nvSpPr>
      <xdr:spPr>
        <a:xfrm>
          <a:off x="6473825" y="23780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132</xdr:row>
      <xdr:rowOff>228600</xdr:rowOff>
    </xdr:from>
    <xdr:to>
      <xdr:col>10</xdr:col>
      <xdr:colOff>1314450</xdr:colOff>
      <xdr:row>132</xdr:row>
      <xdr:rowOff>314325</xdr:rowOff>
    </xdr:to>
    <xdr:sp macro="" textlink="">
      <xdr:nvSpPr>
        <xdr:cNvPr id="73" name="Стрелка вправо с вырезом 72"/>
        <xdr:cNvSpPr/>
      </xdr:nvSpPr>
      <xdr:spPr>
        <a:xfrm>
          <a:off x="10588625" y="23799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138</xdr:row>
      <xdr:rowOff>257175</xdr:rowOff>
    </xdr:from>
    <xdr:to>
      <xdr:col>2</xdr:col>
      <xdr:colOff>1352550</xdr:colOff>
      <xdr:row>138</xdr:row>
      <xdr:rowOff>342900</xdr:rowOff>
    </xdr:to>
    <xdr:sp macro="" textlink="">
      <xdr:nvSpPr>
        <xdr:cNvPr id="74" name="Стрелка вправо с вырезом 73"/>
        <xdr:cNvSpPr/>
      </xdr:nvSpPr>
      <xdr:spPr>
        <a:xfrm>
          <a:off x="2727325" y="221265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138</xdr:row>
      <xdr:rowOff>209550</xdr:rowOff>
    </xdr:from>
    <xdr:to>
      <xdr:col>6</xdr:col>
      <xdr:colOff>1085850</xdr:colOff>
      <xdr:row>138</xdr:row>
      <xdr:rowOff>304800</xdr:rowOff>
    </xdr:to>
    <xdr:sp macro="" textlink="">
      <xdr:nvSpPr>
        <xdr:cNvPr id="75" name="Стрелка вправо с вырезом 74"/>
        <xdr:cNvSpPr/>
      </xdr:nvSpPr>
      <xdr:spPr>
        <a:xfrm>
          <a:off x="6473825" y="22078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138</xdr:row>
      <xdr:rowOff>228600</xdr:rowOff>
    </xdr:from>
    <xdr:to>
      <xdr:col>10</xdr:col>
      <xdr:colOff>1314450</xdr:colOff>
      <xdr:row>138</xdr:row>
      <xdr:rowOff>314325</xdr:rowOff>
    </xdr:to>
    <xdr:sp macro="" textlink="">
      <xdr:nvSpPr>
        <xdr:cNvPr id="76" name="Стрелка вправо с вырезом 75"/>
        <xdr:cNvSpPr/>
      </xdr:nvSpPr>
      <xdr:spPr>
        <a:xfrm>
          <a:off x="10588625" y="22098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84</xdr:row>
      <xdr:rowOff>257175</xdr:rowOff>
    </xdr:from>
    <xdr:to>
      <xdr:col>2</xdr:col>
      <xdr:colOff>1352550</xdr:colOff>
      <xdr:row>84</xdr:row>
      <xdr:rowOff>342900</xdr:rowOff>
    </xdr:to>
    <xdr:sp macro="" textlink="">
      <xdr:nvSpPr>
        <xdr:cNvPr id="77" name="Стрелка вправо с вырезом 76"/>
        <xdr:cNvSpPr/>
      </xdr:nvSpPr>
      <xdr:spPr>
        <a:xfrm>
          <a:off x="2727325" y="20818475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84</xdr:row>
      <xdr:rowOff>209550</xdr:rowOff>
    </xdr:from>
    <xdr:to>
      <xdr:col>6</xdr:col>
      <xdr:colOff>1085850</xdr:colOff>
      <xdr:row>84</xdr:row>
      <xdr:rowOff>304800</xdr:rowOff>
    </xdr:to>
    <xdr:sp macro="" textlink="">
      <xdr:nvSpPr>
        <xdr:cNvPr id="78" name="Стрелка вправо с вырезом 77"/>
        <xdr:cNvSpPr/>
      </xdr:nvSpPr>
      <xdr:spPr>
        <a:xfrm>
          <a:off x="6473825" y="20770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84</xdr:row>
      <xdr:rowOff>228600</xdr:rowOff>
    </xdr:from>
    <xdr:to>
      <xdr:col>10</xdr:col>
      <xdr:colOff>1314450</xdr:colOff>
      <xdr:row>84</xdr:row>
      <xdr:rowOff>314325</xdr:rowOff>
    </xdr:to>
    <xdr:sp macro="" textlink="">
      <xdr:nvSpPr>
        <xdr:cNvPr id="79" name="Стрелка вправо с вырезом 78"/>
        <xdr:cNvSpPr/>
      </xdr:nvSpPr>
      <xdr:spPr>
        <a:xfrm>
          <a:off x="10588625" y="2078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84</xdr:row>
      <xdr:rowOff>257175</xdr:rowOff>
    </xdr:from>
    <xdr:to>
      <xdr:col>2</xdr:col>
      <xdr:colOff>1352550</xdr:colOff>
      <xdr:row>84</xdr:row>
      <xdr:rowOff>342900</xdr:rowOff>
    </xdr:to>
    <xdr:sp macro="" textlink="">
      <xdr:nvSpPr>
        <xdr:cNvPr id="80" name="Стрелка вправо с вырезом 79"/>
        <xdr:cNvSpPr/>
      </xdr:nvSpPr>
      <xdr:spPr>
        <a:xfrm>
          <a:off x="2727325" y="20818475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84</xdr:row>
      <xdr:rowOff>209550</xdr:rowOff>
    </xdr:from>
    <xdr:to>
      <xdr:col>6</xdr:col>
      <xdr:colOff>1085850</xdr:colOff>
      <xdr:row>84</xdr:row>
      <xdr:rowOff>304800</xdr:rowOff>
    </xdr:to>
    <xdr:sp macro="" textlink="">
      <xdr:nvSpPr>
        <xdr:cNvPr id="81" name="Стрелка вправо с вырезом 80"/>
        <xdr:cNvSpPr/>
      </xdr:nvSpPr>
      <xdr:spPr>
        <a:xfrm>
          <a:off x="6473825" y="20770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84</xdr:row>
      <xdr:rowOff>228600</xdr:rowOff>
    </xdr:from>
    <xdr:to>
      <xdr:col>10</xdr:col>
      <xdr:colOff>1314450</xdr:colOff>
      <xdr:row>84</xdr:row>
      <xdr:rowOff>314325</xdr:rowOff>
    </xdr:to>
    <xdr:sp macro="" textlink="">
      <xdr:nvSpPr>
        <xdr:cNvPr id="82" name="Стрелка вправо с вырезом 81"/>
        <xdr:cNvSpPr/>
      </xdr:nvSpPr>
      <xdr:spPr>
        <a:xfrm>
          <a:off x="10588625" y="2078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246</xdr:row>
      <xdr:rowOff>257175</xdr:rowOff>
    </xdr:from>
    <xdr:to>
      <xdr:col>2</xdr:col>
      <xdr:colOff>1352550</xdr:colOff>
      <xdr:row>246</xdr:row>
      <xdr:rowOff>342900</xdr:rowOff>
    </xdr:to>
    <xdr:sp macro="" textlink="">
      <xdr:nvSpPr>
        <xdr:cNvPr id="83" name="Стрелка вправо с вырезом 82"/>
        <xdr:cNvSpPr/>
      </xdr:nvSpPr>
      <xdr:spPr>
        <a:xfrm>
          <a:off x="2727325" y="42751375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246</xdr:row>
      <xdr:rowOff>209550</xdr:rowOff>
    </xdr:from>
    <xdr:to>
      <xdr:col>6</xdr:col>
      <xdr:colOff>1085850</xdr:colOff>
      <xdr:row>246</xdr:row>
      <xdr:rowOff>304800</xdr:rowOff>
    </xdr:to>
    <xdr:sp macro="" textlink="">
      <xdr:nvSpPr>
        <xdr:cNvPr id="84" name="Стрелка вправо с вырезом 83"/>
        <xdr:cNvSpPr/>
      </xdr:nvSpPr>
      <xdr:spPr>
        <a:xfrm>
          <a:off x="6473825" y="42703750"/>
          <a:ext cx="276225" cy="698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246</xdr:row>
      <xdr:rowOff>228600</xdr:rowOff>
    </xdr:from>
    <xdr:to>
      <xdr:col>10</xdr:col>
      <xdr:colOff>1314450</xdr:colOff>
      <xdr:row>246</xdr:row>
      <xdr:rowOff>314325</xdr:rowOff>
    </xdr:to>
    <xdr:sp macro="" textlink="">
      <xdr:nvSpPr>
        <xdr:cNvPr id="85" name="Стрелка вправо с вырезом 84"/>
        <xdr:cNvSpPr/>
      </xdr:nvSpPr>
      <xdr:spPr>
        <a:xfrm>
          <a:off x="10588625" y="42722800"/>
          <a:ext cx="276225" cy="476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102</xdr:row>
      <xdr:rowOff>257175</xdr:rowOff>
    </xdr:from>
    <xdr:to>
      <xdr:col>2</xdr:col>
      <xdr:colOff>1352550</xdr:colOff>
      <xdr:row>102</xdr:row>
      <xdr:rowOff>342900</xdr:rowOff>
    </xdr:to>
    <xdr:sp macro="" textlink="">
      <xdr:nvSpPr>
        <xdr:cNvPr id="86" name="Стрелка вправо с вырезом 85"/>
        <xdr:cNvSpPr/>
      </xdr:nvSpPr>
      <xdr:spPr>
        <a:xfrm>
          <a:off x="2727325" y="22659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102</xdr:row>
      <xdr:rowOff>209550</xdr:rowOff>
    </xdr:from>
    <xdr:to>
      <xdr:col>6</xdr:col>
      <xdr:colOff>1085850</xdr:colOff>
      <xdr:row>102</xdr:row>
      <xdr:rowOff>304800</xdr:rowOff>
    </xdr:to>
    <xdr:sp macro="" textlink="">
      <xdr:nvSpPr>
        <xdr:cNvPr id="87" name="Стрелка вправо с вырезом 86"/>
        <xdr:cNvSpPr/>
      </xdr:nvSpPr>
      <xdr:spPr>
        <a:xfrm>
          <a:off x="6473825" y="22612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88" name="Стрелка вправо с вырезом 87"/>
        <xdr:cNvSpPr/>
      </xdr:nvSpPr>
      <xdr:spPr>
        <a:xfrm>
          <a:off x="10588625" y="22631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102</xdr:row>
      <xdr:rowOff>257175</xdr:rowOff>
    </xdr:from>
    <xdr:to>
      <xdr:col>2</xdr:col>
      <xdr:colOff>1352550</xdr:colOff>
      <xdr:row>102</xdr:row>
      <xdr:rowOff>342900</xdr:rowOff>
    </xdr:to>
    <xdr:sp macro="" textlink="">
      <xdr:nvSpPr>
        <xdr:cNvPr id="89" name="Стрелка вправо с вырезом 88"/>
        <xdr:cNvSpPr/>
      </xdr:nvSpPr>
      <xdr:spPr>
        <a:xfrm>
          <a:off x="2727325" y="22659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102</xdr:row>
      <xdr:rowOff>209550</xdr:rowOff>
    </xdr:from>
    <xdr:to>
      <xdr:col>6</xdr:col>
      <xdr:colOff>1085850</xdr:colOff>
      <xdr:row>102</xdr:row>
      <xdr:rowOff>304800</xdr:rowOff>
    </xdr:to>
    <xdr:sp macro="" textlink="">
      <xdr:nvSpPr>
        <xdr:cNvPr id="90" name="Стрелка вправо с вырезом 89"/>
        <xdr:cNvSpPr/>
      </xdr:nvSpPr>
      <xdr:spPr>
        <a:xfrm>
          <a:off x="6473825" y="22612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91" name="Стрелка вправо с вырезом 90"/>
        <xdr:cNvSpPr/>
      </xdr:nvSpPr>
      <xdr:spPr>
        <a:xfrm>
          <a:off x="10588625" y="22631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102</xdr:row>
      <xdr:rowOff>257175</xdr:rowOff>
    </xdr:from>
    <xdr:to>
      <xdr:col>2</xdr:col>
      <xdr:colOff>1352550</xdr:colOff>
      <xdr:row>102</xdr:row>
      <xdr:rowOff>342900</xdr:rowOff>
    </xdr:to>
    <xdr:sp macro="" textlink="">
      <xdr:nvSpPr>
        <xdr:cNvPr id="92" name="Стрелка вправо с вырезом 91"/>
        <xdr:cNvSpPr/>
      </xdr:nvSpPr>
      <xdr:spPr>
        <a:xfrm>
          <a:off x="2727325" y="22659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102</xdr:row>
      <xdr:rowOff>209550</xdr:rowOff>
    </xdr:from>
    <xdr:to>
      <xdr:col>6</xdr:col>
      <xdr:colOff>1085850</xdr:colOff>
      <xdr:row>102</xdr:row>
      <xdr:rowOff>304800</xdr:rowOff>
    </xdr:to>
    <xdr:sp macro="" textlink="">
      <xdr:nvSpPr>
        <xdr:cNvPr id="93" name="Стрелка вправо с вырезом 92"/>
        <xdr:cNvSpPr/>
      </xdr:nvSpPr>
      <xdr:spPr>
        <a:xfrm>
          <a:off x="6473825" y="22612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94" name="Стрелка вправо с вырезом 93"/>
        <xdr:cNvSpPr/>
      </xdr:nvSpPr>
      <xdr:spPr>
        <a:xfrm>
          <a:off x="10588625" y="22631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102</xdr:row>
      <xdr:rowOff>257175</xdr:rowOff>
    </xdr:from>
    <xdr:to>
      <xdr:col>2</xdr:col>
      <xdr:colOff>1352550</xdr:colOff>
      <xdr:row>102</xdr:row>
      <xdr:rowOff>342900</xdr:rowOff>
    </xdr:to>
    <xdr:sp macro="" textlink="">
      <xdr:nvSpPr>
        <xdr:cNvPr id="95" name="Стрелка вправо с вырезом 94"/>
        <xdr:cNvSpPr/>
      </xdr:nvSpPr>
      <xdr:spPr>
        <a:xfrm>
          <a:off x="2727325" y="22659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102</xdr:row>
      <xdr:rowOff>209550</xdr:rowOff>
    </xdr:from>
    <xdr:to>
      <xdr:col>6</xdr:col>
      <xdr:colOff>1085850</xdr:colOff>
      <xdr:row>102</xdr:row>
      <xdr:rowOff>304800</xdr:rowOff>
    </xdr:to>
    <xdr:sp macro="" textlink="">
      <xdr:nvSpPr>
        <xdr:cNvPr id="96" name="Стрелка вправо с вырезом 95"/>
        <xdr:cNvSpPr/>
      </xdr:nvSpPr>
      <xdr:spPr>
        <a:xfrm>
          <a:off x="6473825" y="22612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102</xdr:row>
      <xdr:rowOff>228600</xdr:rowOff>
    </xdr:from>
    <xdr:to>
      <xdr:col>10</xdr:col>
      <xdr:colOff>1314450</xdr:colOff>
      <xdr:row>102</xdr:row>
      <xdr:rowOff>314325</xdr:rowOff>
    </xdr:to>
    <xdr:sp macro="" textlink="">
      <xdr:nvSpPr>
        <xdr:cNvPr id="97" name="Стрелка вправо с вырезом 96"/>
        <xdr:cNvSpPr/>
      </xdr:nvSpPr>
      <xdr:spPr>
        <a:xfrm>
          <a:off x="10588625" y="22631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282</xdr:row>
      <xdr:rowOff>257175</xdr:rowOff>
    </xdr:from>
    <xdr:to>
      <xdr:col>2</xdr:col>
      <xdr:colOff>1352550</xdr:colOff>
      <xdr:row>282</xdr:row>
      <xdr:rowOff>342900</xdr:rowOff>
    </xdr:to>
    <xdr:sp macro="" textlink="">
      <xdr:nvSpPr>
        <xdr:cNvPr id="98" name="Стрелка вправо с вырезом 97"/>
        <xdr:cNvSpPr/>
      </xdr:nvSpPr>
      <xdr:spPr>
        <a:xfrm>
          <a:off x="2727325" y="46472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282</xdr:row>
      <xdr:rowOff>209550</xdr:rowOff>
    </xdr:from>
    <xdr:to>
      <xdr:col>6</xdr:col>
      <xdr:colOff>1085850</xdr:colOff>
      <xdr:row>282</xdr:row>
      <xdr:rowOff>304800</xdr:rowOff>
    </xdr:to>
    <xdr:sp macro="" textlink="">
      <xdr:nvSpPr>
        <xdr:cNvPr id="99" name="Стрелка вправо с вырезом 98"/>
        <xdr:cNvSpPr/>
      </xdr:nvSpPr>
      <xdr:spPr>
        <a:xfrm>
          <a:off x="6473825" y="46424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282</xdr:row>
      <xdr:rowOff>228600</xdr:rowOff>
    </xdr:from>
    <xdr:to>
      <xdr:col>10</xdr:col>
      <xdr:colOff>1314450</xdr:colOff>
      <xdr:row>282</xdr:row>
      <xdr:rowOff>314325</xdr:rowOff>
    </xdr:to>
    <xdr:sp macro="" textlink="">
      <xdr:nvSpPr>
        <xdr:cNvPr id="100" name="Стрелка вправо с вырезом 99"/>
        <xdr:cNvSpPr/>
      </xdr:nvSpPr>
      <xdr:spPr>
        <a:xfrm>
          <a:off x="10588625" y="46443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204</xdr:row>
      <xdr:rowOff>257175</xdr:rowOff>
    </xdr:from>
    <xdr:to>
      <xdr:col>2</xdr:col>
      <xdr:colOff>1352550</xdr:colOff>
      <xdr:row>204</xdr:row>
      <xdr:rowOff>342900</xdr:rowOff>
    </xdr:to>
    <xdr:sp macro="" textlink="">
      <xdr:nvSpPr>
        <xdr:cNvPr id="101" name="Стрелка вправо с вырезом 100"/>
        <xdr:cNvSpPr/>
      </xdr:nvSpPr>
      <xdr:spPr>
        <a:xfrm>
          <a:off x="2727325" y="3927157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204</xdr:row>
      <xdr:rowOff>209550</xdr:rowOff>
    </xdr:from>
    <xdr:to>
      <xdr:col>6</xdr:col>
      <xdr:colOff>1085850</xdr:colOff>
      <xdr:row>204</xdr:row>
      <xdr:rowOff>304800</xdr:rowOff>
    </xdr:to>
    <xdr:sp macro="" textlink="">
      <xdr:nvSpPr>
        <xdr:cNvPr id="102" name="Стрелка вправо с вырезом 101"/>
        <xdr:cNvSpPr/>
      </xdr:nvSpPr>
      <xdr:spPr>
        <a:xfrm>
          <a:off x="6473825" y="392239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204</xdr:row>
      <xdr:rowOff>228600</xdr:rowOff>
    </xdr:from>
    <xdr:to>
      <xdr:col>10</xdr:col>
      <xdr:colOff>1314450</xdr:colOff>
      <xdr:row>204</xdr:row>
      <xdr:rowOff>314325</xdr:rowOff>
    </xdr:to>
    <xdr:sp macro="" textlink="">
      <xdr:nvSpPr>
        <xdr:cNvPr id="103" name="Стрелка вправо с вырезом 102"/>
        <xdr:cNvSpPr/>
      </xdr:nvSpPr>
      <xdr:spPr>
        <a:xfrm>
          <a:off x="10588625" y="3924300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108</xdr:row>
      <xdr:rowOff>257175</xdr:rowOff>
    </xdr:from>
    <xdr:to>
      <xdr:col>2</xdr:col>
      <xdr:colOff>1352550</xdr:colOff>
      <xdr:row>108</xdr:row>
      <xdr:rowOff>342900</xdr:rowOff>
    </xdr:to>
    <xdr:sp macro="" textlink="">
      <xdr:nvSpPr>
        <xdr:cNvPr id="104" name="Стрелка вправо с вырезом 103"/>
        <xdr:cNvSpPr/>
      </xdr:nvSpPr>
      <xdr:spPr>
        <a:xfrm>
          <a:off x="2727325" y="24603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108</xdr:row>
      <xdr:rowOff>209550</xdr:rowOff>
    </xdr:from>
    <xdr:to>
      <xdr:col>6</xdr:col>
      <xdr:colOff>1085850</xdr:colOff>
      <xdr:row>108</xdr:row>
      <xdr:rowOff>304800</xdr:rowOff>
    </xdr:to>
    <xdr:sp macro="" textlink="">
      <xdr:nvSpPr>
        <xdr:cNvPr id="105" name="Стрелка вправо с вырезом 104"/>
        <xdr:cNvSpPr/>
      </xdr:nvSpPr>
      <xdr:spPr>
        <a:xfrm>
          <a:off x="6473825" y="24555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106" name="Стрелка вправо с вырезом 105"/>
        <xdr:cNvSpPr/>
      </xdr:nvSpPr>
      <xdr:spPr>
        <a:xfrm>
          <a:off x="10588625" y="24574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108</xdr:row>
      <xdr:rowOff>257175</xdr:rowOff>
    </xdr:from>
    <xdr:to>
      <xdr:col>2</xdr:col>
      <xdr:colOff>1352550</xdr:colOff>
      <xdr:row>108</xdr:row>
      <xdr:rowOff>342900</xdr:rowOff>
    </xdr:to>
    <xdr:sp macro="" textlink="">
      <xdr:nvSpPr>
        <xdr:cNvPr id="107" name="Стрелка вправо с вырезом 106"/>
        <xdr:cNvSpPr/>
      </xdr:nvSpPr>
      <xdr:spPr>
        <a:xfrm>
          <a:off x="2727325" y="24603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108</xdr:row>
      <xdr:rowOff>209550</xdr:rowOff>
    </xdr:from>
    <xdr:to>
      <xdr:col>6</xdr:col>
      <xdr:colOff>1085850</xdr:colOff>
      <xdr:row>108</xdr:row>
      <xdr:rowOff>304800</xdr:rowOff>
    </xdr:to>
    <xdr:sp macro="" textlink="">
      <xdr:nvSpPr>
        <xdr:cNvPr id="108" name="Стрелка вправо с вырезом 107"/>
        <xdr:cNvSpPr/>
      </xdr:nvSpPr>
      <xdr:spPr>
        <a:xfrm>
          <a:off x="6473825" y="24555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109" name="Стрелка вправо с вырезом 108"/>
        <xdr:cNvSpPr/>
      </xdr:nvSpPr>
      <xdr:spPr>
        <a:xfrm>
          <a:off x="10588625" y="24574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108</xdr:row>
      <xdr:rowOff>257175</xdr:rowOff>
    </xdr:from>
    <xdr:to>
      <xdr:col>2</xdr:col>
      <xdr:colOff>1352550</xdr:colOff>
      <xdr:row>108</xdr:row>
      <xdr:rowOff>342900</xdr:rowOff>
    </xdr:to>
    <xdr:sp macro="" textlink="">
      <xdr:nvSpPr>
        <xdr:cNvPr id="110" name="Стрелка вправо с вырезом 109"/>
        <xdr:cNvSpPr/>
      </xdr:nvSpPr>
      <xdr:spPr>
        <a:xfrm>
          <a:off x="2727325" y="24603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108</xdr:row>
      <xdr:rowOff>209550</xdr:rowOff>
    </xdr:from>
    <xdr:to>
      <xdr:col>6</xdr:col>
      <xdr:colOff>1085850</xdr:colOff>
      <xdr:row>108</xdr:row>
      <xdr:rowOff>304800</xdr:rowOff>
    </xdr:to>
    <xdr:sp macro="" textlink="">
      <xdr:nvSpPr>
        <xdr:cNvPr id="111" name="Стрелка вправо с вырезом 110"/>
        <xdr:cNvSpPr/>
      </xdr:nvSpPr>
      <xdr:spPr>
        <a:xfrm>
          <a:off x="6473825" y="24555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112" name="Стрелка вправо с вырезом 111"/>
        <xdr:cNvSpPr/>
      </xdr:nvSpPr>
      <xdr:spPr>
        <a:xfrm>
          <a:off x="10588625" y="24574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108</xdr:row>
      <xdr:rowOff>257175</xdr:rowOff>
    </xdr:from>
    <xdr:to>
      <xdr:col>2</xdr:col>
      <xdr:colOff>1352550</xdr:colOff>
      <xdr:row>108</xdr:row>
      <xdr:rowOff>342900</xdr:rowOff>
    </xdr:to>
    <xdr:sp macro="" textlink="">
      <xdr:nvSpPr>
        <xdr:cNvPr id="113" name="Стрелка вправо с вырезом 112"/>
        <xdr:cNvSpPr/>
      </xdr:nvSpPr>
      <xdr:spPr>
        <a:xfrm>
          <a:off x="2727325" y="24603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108</xdr:row>
      <xdr:rowOff>209550</xdr:rowOff>
    </xdr:from>
    <xdr:to>
      <xdr:col>6</xdr:col>
      <xdr:colOff>1085850</xdr:colOff>
      <xdr:row>108</xdr:row>
      <xdr:rowOff>304800</xdr:rowOff>
    </xdr:to>
    <xdr:sp macro="" textlink="">
      <xdr:nvSpPr>
        <xdr:cNvPr id="114" name="Стрелка вправо с вырезом 113"/>
        <xdr:cNvSpPr/>
      </xdr:nvSpPr>
      <xdr:spPr>
        <a:xfrm>
          <a:off x="6473825" y="24555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108</xdr:row>
      <xdr:rowOff>228600</xdr:rowOff>
    </xdr:from>
    <xdr:to>
      <xdr:col>10</xdr:col>
      <xdr:colOff>1314450</xdr:colOff>
      <xdr:row>108</xdr:row>
      <xdr:rowOff>314325</xdr:rowOff>
    </xdr:to>
    <xdr:sp macro="" textlink="">
      <xdr:nvSpPr>
        <xdr:cNvPr id="115" name="Стрелка вправо с вырезом 114"/>
        <xdr:cNvSpPr/>
      </xdr:nvSpPr>
      <xdr:spPr>
        <a:xfrm>
          <a:off x="10588625" y="24574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276</xdr:row>
      <xdr:rowOff>257175</xdr:rowOff>
    </xdr:from>
    <xdr:to>
      <xdr:col>2</xdr:col>
      <xdr:colOff>1352550</xdr:colOff>
      <xdr:row>276</xdr:row>
      <xdr:rowOff>342900</xdr:rowOff>
    </xdr:to>
    <xdr:sp macro="" textlink="">
      <xdr:nvSpPr>
        <xdr:cNvPr id="116" name="Стрелка вправо с вырезом 115"/>
        <xdr:cNvSpPr/>
      </xdr:nvSpPr>
      <xdr:spPr>
        <a:xfrm>
          <a:off x="2727325" y="53901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276</xdr:row>
      <xdr:rowOff>209550</xdr:rowOff>
    </xdr:from>
    <xdr:to>
      <xdr:col>6</xdr:col>
      <xdr:colOff>1085850</xdr:colOff>
      <xdr:row>276</xdr:row>
      <xdr:rowOff>304800</xdr:rowOff>
    </xdr:to>
    <xdr:sp macro="" textlink="">
      <xdr:nvSpPr>
        <xdr:cNvPr id="117" name="Стрелка вправо с вырезом 116"/>
        <xdr:cNvSpPr/>
      </xdr:nvSpPr>
      <xdr:spPr>
        <a:xfrm>
          <a:off x="6473825" y="53854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276</xdr:row>
      <xdr:rowOff>228600</xdr:rowOff>
    </xdr:from>
    <xdr:to>
      <xdr:col>10</xdr:col>
      <xdr:colOff>1314450</xdr:colOff>
      <xdr:row>276</xdr:row>
      <xdr:rowOff>314325</xdr:rowOff>
    </xdr:to>
    <xdr:sp macro="" textlink="">
      <xdr:nvSpPr>
        <xdr:cNvPr id="118" name="Стрелка вправо с вырезом 117"/>
        <xdr:cNvSpPr/>
      </xdr:nvSpPr>
      <xdr:spPr>
        <a:xfrm>
          <a:off x="10588625" y="53873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270</xdr:row>
      <xdr:rowOff>257175</xdr:rowOff>
    </xdr:from>
    <xdr:to>
      <xdr:col>2</xdr:col>
      <xdr:colOff>1352550</xdr:colOff>
      <xdr:row>270</xdr:row>
      <xdr:rowOff>342900</xdr:rowOff>
    </xdr:to>
    <xdr:sp macro="" textlink="">
      <xdr:nvSpPr>
        <xdr:cNvPr id="119" name="Стрелка вправо с вырезом 118"/>
        <xdr:cNvSpPr/>
      </xdr:nvSpPr>
      <xdr:spPr>
        <a:xfrm>
          <a:off x="2727325" y="536860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270</xdr:row>
      <xdr:rowOff>209550</xdr:rowOff>
    </xdr:from>
    <xdr:to>
      <xdr:col>6</xdr:col>
      <xdr:colOff>1085850</xdr:colOff>
      <xdr:row>270</xdr:row>
      <xdr:rowOff>304800</xdr:rowOff>
    </xdr:to>
    <xdr:sp macro="" textlink="">
      <xdr:nvSpPr>
        <xdr:cNvPr id="120" name="Стрелка вправо с вырезом 119"/>
        <xdr:cNvSpPr/>
      </xdr:nvSpPr>
      <xdr:spPr>
        <a:xfrm>
          <a:off x="6473825" y="53638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270</xdr:row>
      <xdr:rowOff>228600</xdr:rowOff>
    </xdr:from>
    <xdr:to>
      <xdr:col>10</xdr:col>
      <xdr:colOff>1314450</xdr:colOff>
      <xdr:row>270</xdr:row>
      <xdr:rowOff>314325</xdr:rowOff>
    </xdr:to>
    <xdr:sp macro="" textlink="">
      <xdr:nvSpPr>
        <xdr:cNvPr id="121" name="Стрелка вправо с вырезом 120"/>
        <xdr:cNvSpPr/>
      </xdr:nvSpPr>
      <xdr:spPr>
        <a:xfrm>
          <a:off x="10588625" y="5365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270</xdr:row>
      <xdr:rowOff>257175</xdr:rowOff>
    </xdr:from>
    <xdr:to>
      <xdr:col>2</xdr:col>
      <xdr:colOff>1352550</xdr:colOff>
      <xdr:row>270</xdr:row>
      <xdr:rowOff>342900</xdr:rowOff>
    </xdr:to>
    <xdr:sp macro="" textlink="">
      <xdr:nvSpPr>
        <xdr:cNvPr id="122" name="Стрелка вправо с вырезом 121"/>
        <xdr:cNvSpPr/>
      </xdr:nvSpPr>
      <xdr:spPr>
        <a:xfrm>
          <a:off x="2727325" y="54041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270</xdr:row>
      <xdr:rowOff>209550</xdr:rowOff>
    </xdr:from>
    <xdr:to>
      <xdr:col>6</xdr:col>
      <xdr:colOff>1085850</xdr:colOff>
      <xdr:row>270</xdr:row>
      <xdr:rowOff>304800</xdr:rowOff>
    </xdr:to>
    <xdr:sp macro="" textlink="">
      <xdr:nvSpPr>
        <xdr:cNvPr id="123" name="Стрелка вправо с вырезом 122"/>
        <xdr:cNvSpPr/>
      </xdr:nvSpPr>
      <xdr:spPr>
        <a:xfrm>
          <a:off x="6473825" y="53994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270</xdr:row>
      <xdr:rowOff>228600</xdr:rowOff>
    </xdr:from>
    <xdr:to>
      <xdr:col>10</xdr:col>
      <xdr:colOff>1314450</xdr:colOff>
      <xdr:row>270</xdr:row>
      <xdr:rowOff>314325</xdr:rowOff>
    </xdr:to>
    <xdr:sp macro="" textlink="">
      <xdr:nvSpPr>
        <xdr:cNvPr id="124" name="Стрелка вправо с вырезом 123"/>
        <xdr:cNvSpPr/>
      </xdr:nvSpPr>
      <xdr:spPr>
        <a:xfrm>
          <a:off x="10588625" y="54013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150</xdr:row>
      <xdr:rowOff>257175</xdr:rowOff>
    </xdr:from>
    <xdr:to>
      <xdr:col>2</xdr:col>
      <xdr:colOff>1352550</xdr:colOff>
      <xdr:row>150</xdr:row>
      <xdr:rowOff>342900</xdr:rowOff>
    </xdr:to>
    <xdr:sp macro="" textlink="">
      <xdr:nvSpPr>
        <xdr:cNvPr id="125" name="Стрелка вправо с вырезом 124"/>
        <xdr:cNvSpPr/>
      </xdr:nvSpPr>
      <xdr:spPr>
        <a:xfrm>
          <a:off x="2727325" y="32070675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150</xdr:row>
      <xdr:rowOff>209550</xdr:rowOff>
    </xdr:from>
    <xdr:to>
      <xdr:col>6</xdr:col>
      <xdr:colOff>1085850</xdr:colOff>
      <xdr:row>150</xdr:row>
      <xdr:rowOff>304800</xdr:rowOff>
    </xdr:to>
    <xdr:sp macro="" textlink="">
      <xdr:nvSpPr>
        <xdr:cNvPr id="126" name="Стрелка вправо с вырезом 125"/>
        <xdr:cNvSpPr/>
      </xdr:nvSpPr>
      <xdr:spPr>
        <a:xfrm>
          <a:off x="6473825" y="32023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150</xdr:row>
      <xdr:rowOff>228600</xdr:rowOff>
    </xdr:from>
    <xdr:to>
      <xdr:col>10</xdr:col>
      <xdr:colOff>1314450</xdr:colOff>
      <xdr:row>150</xdr:row>
      <xdr:rowOff>314325</xdr:rowOff>
    </xdr:to>
    <xdr:sp macro="" textlink="">
      <xdr:nvSpPr>
        <xdr:cNvPr id="127" name="Стрелка вправо с вырезом 126"/>
        <xdr:cNvSpPr/>
      </xdr:nvSpPr>
      <xdr:spPr>
        <a:xfrm>
          <a:off x="10588625" y="32042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114</xdr:row>
      <xdr:rowOff>257175</xdr:rowOff>
    </xdr:from>
    <xdr:to>
      <xdr:col>2</xdr:col>
      <xdr:colOff>1352550</xdr:colOff>
      <xdr:row>114</xdr:row>
      <xdr:rowOff>342900</xdr:rowOff>
    </xdr:to>
    <xdr:sp macro="" textlink="">
      <xdr:nvSpPr>
        <xdr:cNvPr id="128" name="Стрелка вправо с вырезом 127"/>
        <xdr:cNvSpPr/>
      </xdr:nvSpPr>
      <xdr:spPr>
        <a:xfrm>
          <a:off x="2727325" y="26685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114</xdr:row>
      <xdr:rowOff>209550</xdr:rowOff>
    </xdr:from>
    <xdr:to>
      <xdr:col>6</xdr:col>
      <xdr:colOff>1085850</xdr:colOff>
      <xdr:row>114</xdr:row>
      <xdr:rowOff>304800</xdr:rowOff>
    </xdr:to>
    <xdr:sp macro="" textlink="">
      <xdr:nvSpPr>
        <xdr:cNvPr id="129" name="Стрелка вправо с вырезом 128"/>
        <xdr:cNvSpPr/>
      </xdr:nvSpPr>
      <xdr:spPr>
        <a:xfrm>
          <a:off x="6473825" y="2663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130" name="Стрелка вправо с вырезом 129"/>
        <xdr:cNvSpPr/>
      </xdr:nvSpPr>
      <xdr:spPr>
        <a:xfrm>
          <a:off x="10588625" y="2665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114</xdr:row>
      <xdr:rowOff>257175</xdr:rowOff>
    </xdr:from>
    <xdr:to>
      <xdr:col>2</xdr:col>
      <xdr:colOff>1352550</xdr:colOff>
      <xdr:row>114</xdr:row>
      <xdr:rowOff>342900</xdr:rowOff>
    </xdr:to>
    <xdr:sp macro="" textlink="">
      <xdr:nvSpPr>
        <xdr:cNvPr id="131" name="Стрелка вправо с вырезом 130"/>
        <xdr:cNvSpPr/>
      </xdr:nvSpPr>
      <xdr:spPr>
        <a:xfrm>
          <a:off x="2727325" y="26685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114</xdr:row>
      <xdr:rowOff>209550</xdr:rowOff>
    </xdr:from>
    <xdr:to>
      <xdr:col>6</xdr:col>
      <xdr:colOff>1085850</xdr:colOff>
      <xdr:row>114</xdr:row>
      <xdr:rowOff>304800</xdr:rowOff>
    </xdr:to>
    <xdr:sp macro="" textlink="">
      <xdr:nvSpPr>
        <xdr:cNvPr id="132" name="Стрелка вправо с вырезом 131"/>
        <xdr:cNvSpPr/>
      </xdr:nvSpPr>
      <xdr:spPr>
        <a:xfrm>
          <a:off x="6473825" y="2663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133" name="Стрелка вправо с вырезом 132"/>
        <xdr:cNvSpPr/>
      </xdr:nvSpPr>
      <xdr:spPr>
        <a:xfrm>
          <a:off x="10588625" y="2665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114</xdr:row>
      <xdr:rowOff>257175</xdr:rowOff>
    </xdr:from>
    <xdr:to>
      <xdr:col>2</xdr:col>
      <xdr:colOff>1352550</xdr:colOff>
      <xdr:row>114</xdr:row>
      <xdr:rowOff>342900</xdr:rowOff>
    </xdr:to>
    <xdr:sp macro="" textlink="">
      <xdr:nvSpPr>
        <xdr:cNvPr id="134" name="Стрелка вправо с вырезом 133"/>
        <xdr:cNvSpPr/>
      </xdr:nvSpPr>
      <xdr:spPr>
        <a:xfrm>
          <a:off x="2727325" y="26685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114</xdr:row>
      <xdr:rowOff>209550</xdr:rowOff>
    </xdr:from>
    <xdr:to>
      <xdr:col>6</xdr:col>
      <xdr:colOff>1085850</xdr:colOff>
      <xdr:row>114</xdr:row>
      <xdr:rowOff>304800</xdr:rowOff>
    </xdr:to>
    <xdr:sp macro="" textlink="">
      <xdr:nvSpPr>
        <xdr:cNvPr id="135" name="Стрелка вправо с вырезом 134"/>
        <xdr:cNvSpPr/>
      </xdr:nvSpPr>
      <xdr:spPr>
        <a:xfrm>
          <a:off x="6473825" y="2663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136" name="Стрелка вправо с вырезом 135"/>
        <xdr:cNvSpPr/>
      </xdr:nvSpPr>
      <xdr:spPr>
        <a:xfrm>
          <a:off x="10588625" y="2665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114</xdr:row>
      <xdr:rowOff>257175</xdr:rowOff>
    </xdr:from>
    <xdr:to>
      <xdr:col>2</xdr:col>
      <xdr:colOff>1352550</xdr:colOff>
      <xdr:row>114</xdr:row>
      <xdr:rowOff>342900</xdr:rowOff>
    </xdr:to>
    <xdr:sp macro="" textlink="">
      <xdr:nvSpPr>
        <xdr:cNvPr id="137" name="Стрелка вправо с вырезом 136"/>
        <xdr:cNvSpPr/>
      </xdr:nvSpPr>
      <xdr:spPr>
        <a:xfrm>
          <a:off x="2727325" y="26685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114</xdr:row>
      <xdr:rowOff>209550</xdr:rowOff>
    </xdr:from>
    <xdr:to>
      <xdr:col>6</xdr:col>
      <xdr:colOff>1085850</xdr:colOff>
      <xdr:row>114</xdr:row>
      <xdr:rowOff>304800</xdr:rowOff>
    </xdr:to>
    <xdr:sp macro="" textlink="">
      <xdr:nvSpPr>
        <xdr:cNvPr id="138" name="Стрелка вправо с вырезом 137"/>
        <xdr:cNvSpPr/>
      </xdr:nvSpPr>
      <xdr:spPr>
        <a:xfrm>
          <a:off x="6473825" y="2663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114</xdr:row>
      <xdr:rowOff>228600</xdr:rowOff>
    </xdr:from>
    <xdr:to>
      <xdr:col>10</xdr:col>
      <xdr:colOff>1314450</xdr:colOff>
      <xdr:row>114</xdr:row>
      <xdr:rowOff>314325</xdr:rowOff>
    </xdr:to>
    <xdr:sp macro="" textlink="">
      <xdr:nvSpPr>
        <xdr:cNvPr id="139" name="Стрелка вправо с вырезом 138"/>
        <xdr:cNvSpPr/>
      </xdr:nvSpPr>
      <xdr:spPr>
        <a:xfrm>
          <a:off x="10588625" y="2665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210</xdr:row>
      <xdr:rowOff>257175</xdr:rowOff>
    </xdr:from>
    <xdr:to>
      <xdr:col>2</xdr:col>
      <xdr:colOff>1352550</xdr:colOff>
      <xdr:row>210</xdr:row>
      <xdr:rowOff>342900</xdr:rowOff>
    </xdr:to>
    <xdr:sp macro="" textlink="">
      <xdr:nvSpPr>
        <xdr:cNvPr id="140" name="Стрелка вправо с вырезом 139"/>
        <xdr:cNvSpPr/>
      </xdr:nvSpPr>
      <xdr:spPr>
        <a:xfrm>
          <a:off x="2727325" y="46815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210</xdr:row>
      <xdr:rowOff>209550</xdr:rowOff>
    </xdr:from>
    <xdr:to>
      <xdr:col>6</xdr:col>
      <xdr:colOff>1085850</xdr:colOff>
      <xdr:row>210</xdr:row>
      <xdr:rowOff>304800</xdr:rowOff>
    </xdr:to>
    <xdr:sp macro="" textlink="">
      <xdr:nvSpPr>
        <xdr:cNvPr id="141" name="Стрелка вправо с вырезом 140"/>
        <xdr:cNvSpPr/>
      </xdr:nvSpPr>
      <xdr:spPr>
        <a:xfrm>
          <a:off x="6473825" y="46767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210</xdr:row>
      <xdr:rowOff>228600</xdr:rowOff>
    </xdr:from>
    <xdr:to>
      <xdr:col>10</xdr:col>
      <xdr:colOff>1314450</xdr:colOff>
      <xdr:row>210</xdr:row>
      <xdr:rowOff>314325</xdr:rowOff>
    </xdr:to>
    <xdr:sp macro="" textlink="">
      <xdr:nvSpPr>
        <xdr:cNvPr id="142" name="Стрелка вправо с вырезом 141"/>
        <xdr:cNvSpPr/>
      </xdr:nvSpPr>
      <xdr:spPr>
        <a:xfrm>
          <a:off x="10588625" y="46786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258</xdr:row>
      <xdr:rowOff>257175</xdr:rowOff>
    </xdr:from>
    <xdr:to>
      <xdr:col>2</xdr:col>
      <xdr:colOff>1352550</xdr:colOff>
      <xdr:row>258</xdr:row>
      <xdr:rowOff>342900</xdr:rowOff>
    </xdr:to>
    <xdr:sp macro="" textlink="">
      <xdr:nvSpPr>
        <xdr:cNvPr id="143" name="Стрелка вправо с вырезом 142"/>
        <xdr:cNvSpPr/>
      </xdr:nvSpPr>
      <xdr:spPr>
        <a:xfrm>
          <a:off x="2727325" y="55895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258</xdr:row>
      <xdr:rowOff>209550</xdr:rowOff>
    </xdr:from>
    <xdr:to>
      <xdr:col>6</xdr:col>
      <xdr:colOff>1085850</xdr:colOff>
      <xdr:row>258</xdr:row>
      <xdr:rowOff>304800</xdr:rowOff>
    </xdr:to>
    <xdr:sp macro="" textlink="">
      <xdr:nvSpPr>
        <xdr:cNvPr id="144" name="Стрелка вправо с вырезом 143"/>
        <xdr:cNvSpPr/>
      </xdr:nvSpPr>
      <xdr:spPr>
        <a:xfrm>
          <a:off x="6473825" y="5584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258</xdr:row>
      <xdr:rowOff>228600</xdr:rowOff>
    </xdr:from>
    <xdr:to>
      <xdr:col>10</xdr:col>
      <xdr:colOff>1314450</xdr:colOff>
      <xdr:row>258</xdr:row>
      <xdr:rowOff>314325</xdr:rowOff>
    </xdr:to>
    <xdr:sp macro="" textlink="">
      <xdr:nvSpPr>
        <xdr:cNvPr id="145" name="Стрелка вправо с вырезом 144"/>
        <xdr:cNvSpPr/>
      </xdr:nvSpPr>
      <xdr:spPr>
        <a:xfrm>
          <a:off x="10588625" y="5586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264</xdr:row>
      <xdr:rowOff>257175</xdr:rowOff>
    </xdr:from>
    <xdr:to>
      <xdr:col>2</xdr:col>
      <xdr:colOff>1352550</xdr:colOff>
      <xdr:row>264</xdr:row>
      <xdr:rowOff>342900</xdr:rowOff>
    </xdr:to>
    <xdr:sp macro="" textlink="">
      <xdr:nvSpPr>
        <xdr:cNvPr id="146" name="Стрелка вправо с вырезом 145"/>
        <xdr:cNvSpPr/>
      </xdr:nvSpPr>
      <xdr:spPr>
        <a:xfrm>
          <a:off x="2727325" y="577246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264</xdr:row>
      <xdr:rowOff>209550</xdr:rowOff>
    </xdr:from>
    <xdr:to>
      <xdr:col>6</xdr:col>
      <xdr:colOff>1085850</xdr:colOff>
      <xdr:row>264</xdr:row>
      <xdr:rowOff>304800</xdr:rowOff>
    </xdr:to>
    <xdr:sp macro="" textlink="">
      <xdr:nvSpPr>
        <xdr:cNvPr id="147" name="Стрелка вправо с вырезом 146"/>
        <xdr:cNvSpPr/>
      </xdr:nvSpPr>
      <xdr:spPr>
        <a:xfrm>
          <a:off x="6473825" y="57677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264</xdr:row>
      <xdr:rowOff>228600</xdr:rowOff>
    </xdr:from>
    <xdr:to>
      <xdr:col>10</xdr:col>
      <xdr:colOff>1314450</xdr:colOff>
      <xdr:row>264</xdr:row>
      <xdr:rowOff>314325</xdr:rowOff>
    </xdr:to>
    <xdr:sp macro="" textlink="">
      <xdr:nvSpPr>
        <xdr:cNvPr id="148" name="Стрелка вправо с вырезом 147"/>
        <xdr:cNvSpPr/>
      </xdr:nvSpPr>
      <xdr:spPr>
        <a:xfrm>
          <a:off x="10588625" y="57696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36</xdr:row>
      <xdr:rowOff>247650</xdr:rowOff>
    </xdr:from>
    <xdr:to>
      <xdr:col>2</xdr:col>
      <xdr:colOff>1381125</xdr:colOff>
      <xdr:row>36</xdr:row>
      <xdr:rowOff>333375</xdr:rowOff>
    </xdr:to>
    <xdr:sp macro="" textlink="">
      <xdr:nvSpPr>
        <xdr:cNvPr id="149" name="Стрелка вправо с вырезом 148"/>
        <xdr:cNvSpPr/>
      </xdr:nvSpPr>
      <xdr:spPr>
        <a:xfrm>
          <a:off x="2755900" y="11309350"/>
          <a:ext cx="276225" cy="222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36</xdr:row>
      <xdr:rowOff>209550</xdr:rowOff>
    </xdr:from>
    <xdr:to>
      <xdr:col>6</xdr:col>
      <xdr:colOff>1028700</xdr:colOff>
      <xdr:row>36</xdr:row>
      <xdr:rowOff>304800</xdr:rowOff>
    </xdr:to>
    <xdr:sp macro="" textlink="">
      <xdr:nvSpPr>
        <xdr:cNvPr id="150" name="Стрелка вправо с вырезом 149"/>
        <xdr:cNvSpPr/>
      </xdr:nvSpPr>
      <xdr:spPr>
        <a:xfrm>
          <a:off x="6416675" y="11271250"/>
          <a:ext cx="276225" cy="571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151" name="Стрелка вправо с вырезом 150"/>
        <xdr:cNvSpPr/>
      </xdr:nvSpPr>
      <xdr:spPr>
        <a:xfrm>
          <a:off x="10588625" y="11290300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168</xdr:row>
      <xdr:rowOff>257175</xdr:rowOff>
    </xdr:from>
    <xdr:to>
      <xdr:col>2</xdr:col>
      <xdr:colOff>1352550</xdr:colOff>
      <xdr:row>168</xdr:row>
      <xdr:rowOff>342900</xdr:rowOff>
    </xdr:to>
    <xdr:sp macro="" textlink="">
      <xdr:nvSpPr>
        <xdr:cNvPr id="152" name="Стрелка вправо с вырезом 151"/>
        <xdr:cNvSpPr/>
      </xdr:nvSpPr>
      <xdr:spPr>
        <a:xfrm>
          <a:off x="2727325" y="41608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168</xdr:row>
      <xdr:rowOff>209550</xdr:rowOff>
    </xdr:from>
    <xdr:to>
      <xdr:col>6</xdr:col>
      <xdr:colOff>1085850</xdr:colOff>
      <xdr:row>168</xdr:row>
      <xdr:rowOff>304800</xdr:rowOff>
    </xdr:to>
    <xdr:sp macro="" textlink="">
      <xdr:nvSpPr>
        <xdr:cNvPr id="153" name="Стрелка вправо с вырезом 152"/>
        <xdr:cNvSpPr/>
      </xdr:nvSpPr>
      <xdr:spPr>
        <a:xfrm>
          <a:off x="6473825" y="41560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168</xdr:row>
      <xdr:rowOff>228600</xdr:rowOff>
    </xdr:from>
    <xdr:to>
      <xdr:col>10</xdr:col>
      <xdr:colOff>1314450</xdr:colOff>
      <xdr:row>168</xdr:row>
      <xdr:rowOff>314325</xdr:rowOff>
    </xdr:to>
    <xdr:sp macro="" textlink="">
      <xdr:nvSpPr>
        <xdr:cNvPr id="154" name="Стрелка вправо с вырезом 153"/>
        <xdr:cNvSpPr/>
      </xdr:nvSpPr>
      <xdr:spPr>
        <a:xfrm>
          <a:off x="10588625" y="41579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228</xdr:row>
      <xdr:rowOff>257175</xdr:rowOff>
    </xdr:from>
    <xdr:to>
      <xdr:col>2</xdr:col>
      <xdr:colOff>1352550</xdr:colOff>
      <xdr:row>228</xdr:row>
      <xdr:rowOff>342900</xdr:rowOff>
    </xdr:to>
    <xdr:sp macro="" textlink="">
      <xdr:nvSpPr>
        <xdr:cNvPr id="155" name="Стрелка вправо с вырезом 154"/>
        <xdr:cNvSpPr/>
      </xdr:nvSpPr>
      <xdr:spPr>
        <a:xfrm>
          <a:off x="2727325" y="56302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228</xdr:row>
      <xdr:rowOff>209550</xdr:rowOff>
    </xdr:from>
    <xdr:to>
      <xdr:col>6</xdr:col>
      <xdr:colOff>1085850</xdr:colOff>
      <xdr:row>228</xdr:row>
      <xdr:rowOff>304800</xdr:rowOff>
    </xdr:to>
    <xdr:sp macro="" textlink="">
      <xdr:nvSpPr>
        <xdr:cNvPr id="156" name="Стрелка вправо с вырезом 155"/>
        <xdr:cNvSpPr/>
      </xdr:nvSpPr>
      <xdr:spPr>
        <a:xfrm>
          <a:off x="6473825" y="56254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228</xdr:row>
      <xdr:rowOff>228600</xdr:rowOff>
    </xdr:from>
    <xdr:to>
      <xdr:col>10</xdr:col>
      <xdr:colOff>1314450</xdr:colOff>
      <xdr:row>228</xdr:row>
      <xdr:rowOff>314325</xdr:rowOff>
    </xdr:to>
    <xdr:sp macro="" textlink="">
      <xdr:nvSpPr>
        <xdr:cNvPr id="157" name="Стрелка вправо с вырезом 156"/>
        <xdr:cNvSpPr/>
      </xdr:nvSpPr>
      <xdr:spPr>
        <a:xfrm>
          <a:off x="10588625" y="56273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234</xdr:row>
      <xdr:rowOff>257175</xdr:rowOff>
    </xdr:from>
    <xdr:to>
      <xdr:col>2</xdr:col>
      <xdr:colOff>1352550</xdr:colOff>
      <xdr:row>234</xdr:row>
      <xdr:rowOff>342900</xdr:rowOff>
    </xdr:to>
    <xdr:sp macro="" textlink="">
      <xdr:nvSpPr>
        <xdr:cNvPr id="158" name="Стрелка вправо с вырезом 157"/>
        <xdr:cNvSpPr/>
      </xdr:nvSpPr>
      <xdr:spPr>
        <a:xfrm>
          <a:off x="2727325" y="581818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234</xdr:row>
      <xdr:rowOff>209550</xdr:rowOff>
    </xdr:from>
    <xdr:to>
      <xdr:col>6</xdr:col>
      <xdr:colOff>1085850</xdr:colOff>
      <xdr:row>234</xdr:row>
      <xdr:rowOff>304800</xdr:rowOff>
    </xdr:to>
    <xdr:sp macro="" textlink="">
      <xdr:nvSpPr>
        <xdr:cNvPr id="159" name="Стрелка вправо с вырезом 158"/>
        <xdr:cNvSpPr/>
      </xdr:nvSpPr>
      <xdr:spPr>
        <a:xfrm>
          <a:off x="6473825" y="58134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234</xdr:row>
      <xdr:rowOff>228600</xdr:rowOff>
    </xdr:from>
    <xdr:to>
      <xdr:col>10</xdr:col>
      <xdr:colOff>1314450</xdr:colOff>
      <xdr:row>234</xdr:row>
      <xdr:rowOff>314325</xdr:rowOff>
    </xdr:to>
    <xdr:sp macro="" textlink="">
      <xdr:nvSpPr>
        <xdr:cNvPr id="160" name="Стрелка вправо с вырезом 159"/>
        <xdr:cNvSpPr/>
      </xdr:nvSpPr>
      <xdr:spPr>
        <a:xfrm>
          <a:off x="10588625" y="58153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60</xdr:row>
      <xdr:rowOff>247650</xdr:rowOff>
    </xdr:from>
    <xdr:to>
      <xdr:col>2</xdr:col>
      <xdr:colOff>1381125</xdr:colOff>
      <xdr:row>60</xdr:row>
      <xdr:rowOff>333375</xdr:rowOff>
    </xdr:to>
    <xdr:sp macro="" textlink="">
      <xdr:nvSpPr>
        <xdr:cNvPr id="161" name="Стрелка вправо с вырезом 160"/>
        <xdr:cNvSpPr/>
      </xdr:nvSpPr>
      <xdr:spPr>
        <a:xfrm>
          <a:off x="2755900" y="1936115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60</xdr:row>
      <xdr:rowOff>209550</xdr:rowOff>
    </xdr:from>
    <xdr:to>
      <xdr:col>6</xdr:col>
      <xdr:colOff>1028700</xdr:colOff>
      <xdr:row>60</xdr:row>
      <xdr:rowOff>304800</xdr:rowOff>
    </xdr:to>
    <xdr:sp macro="" textlink="">
      <xdr:nvSpPr>
        <xdr:cNvPr id="162" name="Стрелка вправо с вырезом 161"/>
        <xdr:cNvSpPr/>
      </xdr:nvSpPr>
      <xdr:spPr>
        <a:xfrm>
          <a:off x="6416675" y="19323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63" name="Стрелка вправо с вырезом 162"/>
        <xdr:cNvSpPr/>
      </xdr:nvSpPr>
      <xdr:spPr>
        <a:xfrm>
          <a:off x="10588625" y="19342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66</xdr:row>
      <xdr:rowOff>247650</xdr:rowOff>
    </xdr:from>
    <xdr:to>
      <xdr:col>2</xdr:col>
      <xdr:colOff>1381125</xdr:colOff>
      <xdr:row>66</xdr:row>
      <xdr:rowOff>333375</xdr:rowOff>
    </xdr:to>
    <xdr:sp macro="" textlink="">
      <xdr:nvSpPr>
        <xdr:cNvPr id="164" name="Стрелка вправо с вырезом 163"/>
        <xdr:cNvSpPr/>
      </xdr:nvSpPr>
      <xdr:spPr>
        <a:xfrm>
          <a:off x="2755900" y="211391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66</xdr:row>
      <xdr:rowOff>209550</xdr:rowOff>
    </xdr:from>
    <xdr:to>
      <xdr:col>6</xdr:col>
      <xdr:colOff>1028700</xdr:colOff>
      <xdr:row>66</xdr:row>
      <xdr:rowOff>304800</xdr:rowOff>
    </xdr:to>
    <xdr:sp macro="" textlink="">
      <xdr:nvSpPr>
        <xdr:cNvPr id="165" name="Стрелка вправо с вырезом 164"/>
        <xdr:cNvSpPr/>
      </xdr:nvSpPr>
      <xdr:spPr>
        <a:xfrm>
          <a:off x="6416675" y="2110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66" name="Стрелка вправо с вырезом 165"/>
        <xdr:cNvSpPr/>
      </xdr:nvSpPr>
      <xdr:spPr>
        <a:xfrm>
          <a:off x="10588625" y="21120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180</xdr:row>
      <xdr:rowOff>257175</xdr:rowOff>
    </xdr:from>
    <xdr:to>
      <xdr:col>2</xdr:col>
      <xdr:colOff>1352550</xdr:colOff>
      <xdr:row>180</xdr:row>
      <xdr:rowOff>342900</xdr:rowOff>
    </xdr:to>
    <xdr:sp macro="" textlink="">
      <xdr:nvSpPr>
        <xdr:cNvPr id="167" name="Стрелка вправо с вырезом 166"/>
        <xdr:cNvSpPr/>
      </xdr:nvSpPr>
      <xdr:spPr>
        <a:xfrm>
          <a:off x="2727325" y="49063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180</xdr:row>
      <xdr:rowOff>209550</xdr:rowOff>
    </xdr:from>
    <xdr:to>
      <xdr:col>6</xdr:col>
      <xdr:colOff>1085850</xdr:colOff>
      <xdr:row>180</xdr:row>
      <xdr:rowOff>304800</xdr:rowOff>
    </xdr:to>
    <xdr:sp macro="" textlink="">
      <xdr:nvSpPr>
        <xdr:cNvPr id="168" name="Стрелка вправо с вырезом 167"/>
        <xdr:cNvSpPr/>
      </xdr:nvSpPr>
      <xdr:spPr>
        <a:xfrm>
          <a:off x="6473825" y="49015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180</xdr:row>
      <xdr:rowOff>228600</xdr:rowOff>
    </xdr:from>
    <xdr:to>
      <xdr:col>10</xdr:col>
      <xdr:colOff>1314450</xdr:colOff>
      <xdr:row>180</xdr:row>
      <xdr:rowOff>314325</xdr:rowOff>
    </xdr:to>
    <xdr:sp macro="" textlink="">
      <xdr:nvSpPr>
        <xdr:cNvPr id="169" name="Стрелка вправо с вырезом 168"/>
        <xdr:cNvSpPr/>
      </xdr:nvSpPr>
      <xdr:spPr>
        <a:xfrm>
          <a:off x="10588625" y="49034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180</xdr:row>
      <xdr:rowOff>257175</xdr:rowOff>
    </xdr:from>
    <xdr:to>
      <xdr:col>2</xdr:col>
      <xdr:colOff>1352550</xdr:colOff>
      <xdr:row>180</xdr:row>
      <xdr:rowOff>342900</xdr:rowOff>
    </xdr:to>
    <xdr:sp macro="" textlink="">
      <xdr:nvSpPr>
        <xdr:cNvPr id="170" name="Стрелка вправо с вырезом 169"/>
        <xdr:cNvSpPr/>
      </xdr:nvSpPr>
      <xdr:spPr>
        <a:xfrm>
          <a:off x="2727325" y="490632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180</xdr:row>
      <xdr:rowOff>209550</xdr:rowOff>
    </xdr:from>
    <xdr:to>
      <xdr:col>6</xdr:col>
      <xdr:colOff>1085850</xdr:colOff>
      <xdr:row>180</xdr:row>
      <xdr:rowOff>304800</xdr:rowOff>
    </xdr:to>
    <xdr:sp macro="" textlink="">
      <xdr:nvSpPr>
        <xdr:cNvPr id="171" name="Стрелка вправо с вырезом 170"/>
        <xdr:cNvSpPr/>
      </xdr:nvSpPr>
      <xdr:spPr>
        <a:xfrm>
          <a:off x="6473825" y="49015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180</xdr:row>
      <xdr:rowOff>228600</xdr:rowOff>
    </xdr:from>
    <xdr:to>
      <xdr:col>10</xdr:col>
      <xdr:colOff>1314450</xdr:colOff>
      <xdr:row>180</xdr:row>
      <xdr:rowOff>314325</xdr:rowOff>
    </xdr:to>
    <xdr:sp macro="" textlink="">
      <xdr:nvSpPr>
        <xdr:cNvPr id="172" name="Стрелка вправо с вырезом 171"/>
        <xdr:cNvSpPr/>
      </xdr:nvSpPr>
      <xdr:spPr>
        <a:xfrm>
          <a:off x="10588625" y="49034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192</xdr:row>
      <xdr:rowOff>257175</xdr:rowOff>
    </xdr:from>
    <xdr:to>
      <xdr:col>2</xdr:col>
      <xdr:colOff>1352550</xdr:colOff>
      <xdr:row>192</xdr:row>
      <xdr:rowOff>342900</xdr:rowOff>
    </xdr:to>
    <xdr:sp macro="" textlink="">
      <xdr:nvSpPr>
        <xdr:cNvPr id="173" name="Стрелка вправо с вырезом 172"/>
        <xdr:cNvSpPr/>
      </xdr:nvSpPr>
      <xdr:spPr>
        <a:xfrm>
          <a:off x="2727325" y="509428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192</xdr:row>
      <xdr:rowOff>209550</xdr:rowOff>
    </xdr:from>
    <xdr:to>
      <xdr:col>6</xdr:col>
      <xdr:colOff>1085850</xdr:colOff>
      <xdr:row>192</xdr:row>
      <xdr:rowOff>304800</xdr:rowOff>
    </xdr:to>
    <xdr:sp macro="" textlink="">
      <xdr:nvSpPr>
        <xdr:cNvPr id="174" name="Стрелка вправо с вырезом 173"/>
        <xdr:cNvSpPr/>
      </xdr:nvSpPr>
      <xdr:spPr>
        <a:xfrm>
          <a:off x="6473825" y="50895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192</xdr:row>
      <xdr:rowOff>228600</xdr:rowOff>
    </xdr:from>
    <xdr:to>
      <xdr:col>10</xdr:col>
      <xdr:colOff>1314450</xdr:colOff>
      <xdr:row>192</xdr:row>
      <xdr:rowOff>314325</xdr:rowOff>
    </xdr:to>
    <xdr:sp macro="" textlink="">
      <xdr:nvSpPr>
        <xdr:cNvPr id="175" name="Стрелка вправо с вырезом 174"/>
        <xdr:cNvSpPr/>
      </xdr:nvSpPr>
      <xdr:spPr>
        <a:xfrm>
          <a:off x="10588625" y="50914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192</xdr:row>
      <xdr:rowOff>257175</xdr:rowOff>
    </xdr:from>
    <xdr:to>
      <xdr:col>2</xdr:col>
      <xdr:colOff>1352550</xdr:colOff>
      <xdr:row>192</xdr:row>
      <xdr:rowOff>342900</xdr:rowOff>
    </xdr:to>
    <xdr:sp macro="" textlink="">
      <xdr:nvSpPr>
        <xdr:cNvPr id="176" name="Стрелка вправо с вырезом 175"/>
        <xdr:cNvSpPr/>
      </xdr:nvSpPr>
      <xdr:spPr>
        <a:xfrm>
          <a:off x="2727325" y="509428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192</xdr:row>
      <xdr:rowOff>209550</xdr:rowOff>
    </xdr:from>
    <xdr:to>
      <xdr:col>6</xdr:col>
      <xdr:colOff>1085850</xdr:colOff>
      <xdr:row>192</xdr:row>
      <xdr:rowOff>304800</xdr:rowOff>
    </xdr:to>
    <xdr:sp macro="" textlink="">
      <xdr:nvSpPr>
        <xdr:cNvPr id="177" name="Стрелка вправо с вырезом 176"/>
        <xdr:cNvSpPr/>
      </xdr:nvSpPr>
      <xdr:spPr>
        <a:xfrm>
          <a:off x="6473825" y="50895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192</xdr:row>
      <xdr:rowOff>228600</xdr:rowOff>
    </xdr:from>
    <xdr:to>
      <xdr:col>10</xdr:col>
      <xdr:colOff>1314450</xdr:colOff>
      <xdr:row>192</xdr:row>
      <xdr:rowOff>314325</xdr:rowOff>
    </xdr:to>
    <xdr:sp macro="" textlink="">
      <xdr:nvSpPr>
        <xdr:cNvPr id="178" name="Стрелка вправо с вырезом 177"/>
        <xdr:cNvSpPr/>
      </xdr:nvSpPr>
      <xdr:spPr>
        <a:xfrm>
          <a:off x="10588625" y="50914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126</xdr:row>
      <xdr:rowOff>257175</xdr:rowOff>
    </xdr:from>
    <xdr:to>
      <xdr:col>2</xdr:col>
      <xdr:colOff>1352550</xdr:colOff>
      <xdr:row>126</xdr:row>
      <xdr:rowOff>342900</xdr:rowOff>
    </xdr:to>
    <xdr:sp macro="" textlink="">
      <xdr:nvSpPr>
        <xdr:cNvPr id="179" name="Стрелка вправо с вырезом 178"/>
        <xdr:cNvSpPr/>
      </xdr:nvSpPr>
      <xdr:spPr>
        <a:xfrm>
          <a:off x="2727325" y="3759517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126</xdr:row>
      <xdr:rowOff>209550</xdr:rowOff>
    </xdr:from>
    <xdr:to>
      <xdr:col>6</xdr:col>
      <xdr:colOff>1085850</xdr:colOff>
      <xdr:row>126</xdr:row>
      <xdr:rowOff>304800</xdr:rowOff>
    </xdr:to>
    <xdr:sp macro="" textlink="">
      <xdr:nvSpPr>
        <xdr:cNvPr id="180" name="Стрелка вправо с вырезом 179"/>
        <xdr:cNvSpPr/>
      </xdr:nvSpPr>
      <xdr:spPr>
        <a:xfrm>
          <a:off x="6473825" y="37547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126</xdr:row>
      <xdr:rowOff>228600</xdr:rowOff>
    </xdr:from>
    <xdr:to>
      <xdr:col>10</xdr:col>
      <xdr:colOff>1314450</xdr:colOff>
      <xdr:row>126</xdr:row>
      <xdr:rowOff>314325</xdr:rowOff>
    </xdr:to>
    <xdr:sp macro="" textlink="">
      <xdr:nvSpPr>
        <xdr:cNvPr id="181" name="Стрелка вправо с вырезом 180"/>
        <xdr:cNvSpPr/>
      </xdr:nvSpPr>
      <xdr:spPr>
        <a:xfrm>
          <a:off x="10588625" y="37566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90</xdr:row>
      <xdr:rowOff>257175</xdr:rowOff>
    </xdr:from>
    <xdr:to>
      <xdr:col>2</xdr:col>
      <xdr:colOff>1352550</xdr:colOff>
      <xdr:row>90</xdr:row>
      <xdr:rowOff>342900</xdr:rowOff>
    </xdr:to>
    <xdr:sp macro="" textlink="">
      <xdr:nvSpPr>
        <xdr:cNvPr id="182" name="Стрелка вправо с вырезом 181"/>
        <xdr:cNvSpPr/>
      </xdr:nvSpPr>
      <xdr:spPr>
        <a:xfrm>
          <a:off x="2727325" y="28552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90</xdr:row>
      <xdr:rowOff>209550</xdr:rowOff>
    </xdr:from>
    <xdr:to>
      <xdr:col>6</xdr:col>
      <xdr:colOff>1085850</xdr:colOff>
      <xdr:row>90</xdr:row>
      <xdr:rowOff>304800</xdr:rowOff>
    </xdr:to>
    <xdr:sp macro="" textlink="">
      <xdr:nvSpPr>
        <xdr:cNvPr id="183" name="Стрелка вправо с вырезом 182"/>
        <xdr:cNvSpPr/>
      </xdr:nvSpPr>
      <xdr:spPr>
        <a:xfrm>
          <a:off x="6473825" y="28505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90</xdr:row>
      <xdr:rowOff>228600</xdr:rowOff>
    </xdr:from>
    <xdr:to>
      <xdr:col>10</xdr:col>
      <xdr:colOff>1314450</xdr:colOff>
      <xdr:row>90</xdr:row>
      <xdr:rowOff>314325</xdr:rowOff>
    </xdr:to>
    <xdr:sp macro="" textlink="">
      <xdr:nvSpPr>
        <xdr:cNvPr id="184" name="Стрелка вправо с вырезом 183"/>
        <xdr:cNvSpPr/>
      </xdr:nvSpPr>
      <xdr:spPr>
        <a:xfrm>
          <a:off x="10588625" y="28524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90</xdr:row>
      <xdr:rowOff>257175</xdr:rowOff>
    </xdr:from>
    <xdr:to>
      <xdr:col>2</xdr:col>
      <xdr:colOff>1352550</xdr:colOff>
      <xdr:row>90</xdr:row>
      <xdr:rowOff>342900</xdr:rowOff>
    </xdr:to>
    <xdr:sp macro="" textlink="">
      <xdr:nvSpPr>
        <xdr:cNvPr id="185" name="Стрелка вправо с вырезом 184"/>
        <xdr:cNvSpPr/>
      </xdr:nvSpPr>
      <xdr:spPr>
        <a:xfrm>
          <a:off x="2727325" y="285527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90</xdr:row>
      <xdr:rowOff>209550</xdr:rowOff>
    </xdr:from>
    <xdr:to>
      <xdr:col>6</xdr:col>
      <xdr:colOff>1085850</xdr:colOff>
      <xdr:row>90</xdr:row>
      <xdr:rowOff>304800</xdr:rowOff>
    </xdr:to>
    <xdr:sp macro="" textlink="">
      <xdr:nvSpPr>
        <xdr:cNvPr id="186" name="Стрелка вправо с вырезом 185"/>
        <xdr:cNvSpPr/>
      </xdr:nvSpPr>
      <xdr:spPr>
        <a:xfrm>
          <a:off x="6473825" y="28505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90</xdr:row>
      <xdr:rowOff>228600</xdr:rowOff>
    </xdr:from>
    <xdr:to>
      <xdr:col>10</xdr:col>
      <xdr:colOff>1314450</xdr:colOff>
      <xdr:row>90</xdr:row>
      <xdr:rowOff>314325</xdr:rowOff>
    </xdr:to>
    <xdr:sp macro="" textlink="">
      <xdr:nvSpPr>
        <xdr:cNvPr id="187" name="Стрелка вправо с вырезом 186"/>
        <xdr:cNvSpPr/>
      </xdr:nvSpPr>
      <xdr:spPr>
        <a:xfrm>
          <a:off x="10588625" y="28524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96</xdr:row>
      <xdr:rowOff>257175</xdr:rowOff>
    </xdr:from>
    <xdr:to>
      <xdr:col>2</xdr:col>
      <xdr:colOff>1352550</xdr:colOff>
      <xdr:row>96</xdr:row>
      <xdr:rowOff>342900</xdr:rowOff>
    </xdr:to>
    <xdr:sp macro="" textlink="">
      <xdr:nvSpPr>
        <xdr:cNvPr id="188" name="Стрелка вправо с вырезом 187"/>
        <xdr:cNvSpPr/>
      </xdr:nvSpPr>
      <xdr:spPr>
        <a:xfrm>
          <a:off x="2727325" y="30546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96</xdr:row>
      <xdr:rowOff>209550</xdr:rowOff>
    </xdr:from>
    <xdr:to>
      <xdr:col>6</xdr:col>
      <xdr:colOff>1085850</xdr:colOff>
      <xdr:row>96</xdr:row>
      <xdr:rowOff>304800</xdr:rowOff>
    </xdr:to>
    <xdr:sp macro="" textlink="">
      <xdr:nvSpPr>
        <xdr:cNvPr id="189" name="Стрелка вправо с вырезом 188"/>
        <xdr:cNvSpPr/>
      </xdr:nvSpPr>
      <xdr:spPr>
        <a:xfrm>
          <a:off x="6473825" y="30499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190" name="Стрелка вправо с вырезом 189"/>
        <xdr:cNvSpPr/>
      </xdr:nvSpPr>
      <xdr:spPr>
        <a:xfrm>
          <a:off x="10588625" y="30518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96</xdr:row>
      <xdr:rowOff>257175</xdr:rowOff>
    </xdr:from>
    <xdr:to>
      <xdr:col>2</xdr:col>
      <xdr:colOff>1352550</xdr:colOff>
      <xdr:row>96</xdr:row>
      <xdr:rowOff>342900</xdr:rowOff>
    </xdr:to>
    <xdr:sp macro="" textlink="">
      <xdr:nvSpPr>
        <xdr:cNvPr id="191" name="Стрелка вправо с вырезом 190"/>
        <xdr:cNvSpPr/>
      </xdr:nvSpPr>
      <xdr:spPr>
        <a:xfrm>
          <a:off x="2727325" y="30546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96</xdr:row>
      <xdr:rowOff>209550</xdr:rowOff>
    </xdr:from>
    <xdr:to>
      <xdr:col>6</xdr:col>
      <xdr:colOff>1085850</xdr:colOff>
      <xdr:row>96</xdr:row>
      <xdr:rowOff>304800</xdr:rowOff>
    </xdr:to>
    <xdr:sp macro="" textlink="">
      <xdr:nvSpPr>
        <xdr:cNvPr id="192" name="Стрелка вправо с вырезом 191"/>
        <xdr:cNvSpPr/>
      </xdr:nvSpPr>
      <xdr:spPr>
        <a:xfrm>
          <a:off x="6473825" y="30499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96</xdr:row>
      <xdr:rowOff>228600</xdr:rowOff>
    </xdr:from>
    <xdr:to>
      <xdr:col>10</xdr:col>
      <xdr:colOff>1314450</xdr:colOff>
      <xdr:row>96</xdr:row>
      <xdr:rowOff>314325</xdr:rowOff>
    </xdr:to>
    <xdr:sp macro="" textlink="">
      <xdr:nvSpPr>
        <xdr:cNvPr id="193" name="Стрелка вправо с вырезом 192"/>
        <xdr:cNvSpPr/>
      </xdr:nvSpPr>
      <xdr:spPr>
        <a:xfrm>
          <a:off x="10588625" y="30518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120</xdr:row>
      <xdr:rowOff>257175</xdr:rowOff>
    </xdr:from>
    <xdr:to>
      <xdr:col>2</xdr:col>
      <xdr:colOff>1352550</xdr:colOff>
      <xdr:row>120</xdr:row>
      <xdr:rowOff>342900</xdr:rowOff>
    </xdr:to>
    <xdr:sp macro="" textlink="">
      <xdr:nvSpPr>
        <xdr:cNvPr id="194" name="Стрелка вправо с вырезом 193"/>
        <xdr:cNvSpPr/>
      </xdr:nvSpPr>
      <xdr:spPr>
        <a:xfrm>
          <a:off x="2727325" y="38560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120</xdr:row>
      <xdr:rowOff>209550</xdr:rowOff>
    </xdr:from>
    <xdr:to>
      <xdr:col>6</xdr:col>
      <xdr:colOff>1085850</xdr:colOff>
      <xdr:row>120</xdr:row>
      <xdr:rowOff>304800</xdr:rowOff>
    </xdr:to>
    <xdr:sp macro="" textlink="">
      <xdr:nvSpPr>
        <xdr:cNvPr id="195" name="Стрелка вправо с вырезом 194"/>
        <xdr:cNvSpPr/>
      </xdr:nvSpPr>
      <xdr:spPr>
        <a:xfrm>
          <a:off x="6473825" y="38512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196" name="Стрелка вправо с вырезом 195"/>
        <xdr:cNvSpPr/>
      </xdr:nvSpPr>
      <xdr:spPr>
        <a:xfrm>
          <a:off x="10588625" y="3853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120</xdr:row>
      <xdr:rowOff>257175</xdr:rowOff>
    </xdr:from>
    <xdr:to>
      <xdr:col>2</xdr:col>
      <xdr:colOff>1352550</xdr:colOff>
      <xdr:row>120</xdr:row>
      <xdr:rowOff>342900</xdr:rowOff>
    </xdr:to>
    <xdr:sp macro="" textlink="">
      <xdr:nvSpPr>
        <xdr:cNvPr id="197" name="Стрелка вправо с вырезом 196"/>
        <xdr:cNvSpPr/>
      </xdr:nvSpPr>
      <xdr:spPr>
        <a:xfrm>
          <a:off x="2727325" y="38560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120</xdr:row>
      <xdr:rowOff>209550</xdr:rowOff>
    </xdr:from>
    <xdr:to>
      <xdr:col>6</xdr:col>
      <xdr:colOff>1085850</xdr:colOff>
      <xdr:row>120</xdr:row>
      <xdr:rowOff>304800</xdr:rowOff>
    </xdr:to>
    <xdr:sp macro="" textlink="">
      <xdr:nvSpPr>
        <xdr:cNvPr id="198" name="Стрелка вправо с вырезом 197"/>
        <xdr:cNvSpPr/>
      </xdr:nvSpPr>
      <xdr:spPr>
        <a:xfrm>
          <a:off x="6473825" y="38512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199" name="Стрелка вправо с вырезом 198"/>
        <xdr:cNvSpPr/>
      </xdr:nvSpPr>
      <xdr:spPr>
        <a:xfrm>
          <a:off x="10588625" y="3853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120</xdr:row>
      <xdr:rowOff>257175</xdr:rowOff>
    </xdr:from>
    <xdr:to>
      <xdr:col>2</xdr:col>
      <xdr:colOff>1352550</xdr:colOff>
      <xdr:row>120</xdr:row>
      <xdr:rowOff>342900</xdr:rowOff>
    </xdr:to>
    <xdr:sp macro="" textlink="">
      <xdr:nvSpPr>
        <xdr:cNvPr id="200" name="Стрелка вправо с вырезом 199"/>
        <xdr:cNvSpPr/>
      </xdr:nvSpPr>
      <xdr:spPr>
        <a:xfrm>
          <a:off x="2727325" y="38560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120</xdr:row>
      <xdr:rowOff>209550</xdr:rowOff>
    </xdr:from>
    <xdr:to>
      <xdr:col>6</xdr:col>
      <xdr:colOff>1085850</xdr:colOff>
      <xdr:row>120</xdr:row>
      <xdr:rowOff>304800</xdr:rowOff>
    </xdr:to>
    <xdr:sp macro="" textlink="">
      <xdr:nvSpPr>
        <xdr:cNvPr id="201" name="Стрелка вправо с вырезом 200"/>
        <xdr:cNvSpPr/>
      </xdr:nvSpPr>
      <xdr:spPr>
        <a:xfrm>
          <a:off x="6473825" y="38512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202" name="Стрелка вправо с вырезом 201"/>
        <xdr:cNvSpPr/>
      </xdr:nvSpPr>
      <xdr:spPr>
        <a:xfrm>
          <a:off x="10588625" y="3853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120</xdr:row>
      <xdr:rowOff>257175</xdr:rowOff>
    </xdr:from>
    <xdr:to>
      <xdr:col>2</xdr:col>
      <xdr:colOff>1352550</xdr:colOff>
      <xdr:row>120</xdr:row>
      <xdr:rowOff>342900</xdr:rowOff>
    </xdr:to>
    <xdr:sp macro="" textlink="">
      <xdr:nvSpPr>
        <xdr:cNvPr id="203" name="Стрелка вправо с вырезом 202"/>
        <xdr:cNvSpPr/>
      </xdr:nvSpPr>
      <xdr:spPr>
        <a:xfrm>
          <a:off x="2727325" y="385603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120</xdr:row>
      <xdr:rowOff>209550</xdr:rowOff>
    </xdr:from>
    <xdr:to>
      <xdr:col>6</xdr:col>
      <xdr:colOff>1085850</xdr:colOff>
      <xdr:row>120</xdr:row>
      <xdr:rowOff>304800</xdr:rowOff>
    </xdr:to>
    <xdr:sp macro="" textlink="">
      <xdr:nvSpPr>
        <xdr:cNvPr id="204" name="Стрелка вправо с вырезом 203"/>
        <xdr:cNvSpPr/>
      </xdr:nvSpPr>
      <xdr:spPr>
        <a:xfrm>
          <a:off x="6473825" y="38512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120</xdr:row>
      <xdr:rowOff>228600</xdr:rowOff>
    </xdr:from>
    <xdr:to>
      <xdr:col>10</xdr:col>
      <xdr:colOff>1314450</xdr:colOff>
      <xdr:row>120</xdr:row>
      <xdr:rowOff>314325</xdr:rowOff>
    </xdr:to>
    <xdr:sp macro="" textlink="">
      <xdr:nvSpPr>
        <xdr:cNvPr id="205" name="Стрелка вправо с вырезом 204"/>
        <xdr:cNvSpPr/>
      </xdr:nvSpPr>
      <xdr:spPr>
        <a:xfrm>
          <a:off x="10588625" y="3853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1076325</xdr:colOff>
      <xdr:row>252</xdr:row>
      <xdr:rowOff>257175</xdr:rowOff>
    </xdr:from>
    <xdr:to>
      <xdr:col>2</xdr:col>
      <xdr:colOff>1352550</xdr:colOff>
      <xdr:row>252</xdr:row>
      <xdr:rowOff>342900</xdr:rowOff>
    </xdr:to>
    <xdr:sp macro="" textlink="">
      <xdr:nvSpPr>
        <xdr:cNvPr id="206" name="Стрелка вправо с вырезом 205"/>
        <xdr:cNvSpPr/>
      </xdr:nvSpPr>
      <xdr:spPr>
        <a:xfrm>
          <a:off x="2727325" y="789336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809625</xdr:colOff>
      <xdr:row>252</xdr:row>
      <xdr:rowOff>209550</xdr:rowOff>
    </xdr:from>
    <xdr:to>
      <xdr:col>6</xdr:col>
      <xdr:colOff>1085850</xdr:colOff>
      <xdr:row>252</xdr:row>
      <xdr:rowOff>304800</xdr:rowOff>
    </xdr:to>
    <xdr:sp macro="" textlink="">
      <xdr:nvSpPr>
        <xdr:cNvPr id="207" name="Стрелка вправо с вырезом 206"/>
        <xdr:cNvSpPr/>
      </xdr:nvSpPr>
      <xdr:spPr>
        <a:xfrm>
          <a:off x="6473825" y="78886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252</xdr:row>
      <xdr:rowOff>228600</xdr:rowOff>
    </xdr:from>
    <xdr:to>
      <xdr:col>10</xdr:col>
      <xdr:colOff>1314450</xdr:colOff>
      <xdr:row>252</xdr:row>
      <xdr:rowOff>314325</xdr:rowOff>
    </xdr:to>
    <xdr:sp macro="" textlink="">
      <xdr:nvSpPr>
        <xdr:cNvPr id="208" name="Стрелка вправо с вырезом 207"/>
        <xdr:cNvSpPr/>
      </xdr:nvSpPr>
      <xdr:spPr>
        <a:xfrm>
          <a:off x="10588625" y="78905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1104900</xdr:colOff>
      <xdr:row>7</xdr:row>
      <xdr:rowOff>247650</xdr:rowOff>
    </xdr:from>
    <xdr:to>
      <xdr:col>2</xdr:col>
      <xdr:colOff>1381125</xdr:colOff>
      <xdr:row>7</xdr:row>
      <xdr:rowOff>333375</xdr:rowOff>
    </xdr:to>
    <xdr:sp macro="" textlink="">
      <xdr:nvSpPr>
        <xdr:cNvPr id="2" name="Стрелка вправо с вырезом 1"/>
        <xdr:cNvSpPr/>
      </xdr:nvSpPr>
      <xdr:spPr>
        <a:xfrm>
          <a:off x="3162300" y="408876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7</xdr:row>
      <xdr:rowOff>209550</xdr:rowOff>
    </xdr:from>
    <xdr:to>
      <xdr:col>6</xdr:col>
      <xdr:colOff>1028700</xdr:colOff>
      <xdr:row>7</xdr:row>
      <xdr:rowOff>304800</xdr:rowOff>
    </xdr:to>
    <xdr:sp macro="" textlink="">
      <xdr:nvSpPr>
        <xdr:cNvPr id="3" name="Стрелка вправо с вырезом 2"/>
        <xdr:cNvSpPr/>
      </xdr:nvSpPr>
      <xdr:spPr>
        <a:xfrm>
          <a:off x="7445375" y="40849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</xdr:row>
      <xdr:rowOff>228600</xdr:rowOff>
    </xdr:from>
    <xdr:to>
      <xdr:col>10</xdr:col>
      <xdr:colOff>1314450</xdr:colOff>
      <xdr:row>7</xdr:row>
      <xdr:rowOff>314325</xdr:rowOff>
    </xdr:to>
    <xdr:sp macro="" textlink="">
      <xdr:nvSpPr>
        <xdr:cNvPr id="4" name="Стрелка вправо с вырезом 3"/>
        <xdr:cNvSpPr/>
      </xdr:nvSpPr>
      <xdr:spPr>
        <a:xfrm>
          <a:off x="11998325" y="40868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13</xdr:row>
      <xdr:rowOff>247650</xdr:rowOff>
    </xdr:from>
    <xdr:to>
      <xdr:col>2</xdr:col>
      <xdr:colOff>1381125</xdr:colOff>
      <xdr:row>13</xdr:row>
      <xdr:rowOff>333375</xdr:rowOff>
    </xdr:to>
    <xdr:sp macro="" textlink="">
      <xdr:nvSpPr>
        <xdr:cNvPr id="5" name="Стрелка вправо с вырезом 4"/>
        <xdr:cNvSpPr/>
      </xdr:nvSpPr>
      <xdr:spPr>
        <a:xfrm>
          <a:off x="3162300" y="4215765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13</xdr:row>
      <xdr:rowOff>209550</xdr:rowOff>
    </xdr:from>
    <xdr:to>
      <xdr:col>6</xdr:col>
      <xdr:colOff>1028700</xdr:colOff>
      <xdr:row>13</xdr:row>
      <xdr:rowOff>304800</xdr:rowOff>
    </xdr:to>
    <xdr:sp macro="" textlink="">
      <xdr:nvSpPr>
        <xdr:cNvPr id="6" name="Стрелка вправо с вырезом 5"/>
        <xdr:cNvSpPr/>
      </xdr:nvSpPr>
      <xdr:spPr>
        <a:xfrm>
          <a:off x="7445375" y="42119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13</xdr:row>
      <xdr:rowOff>228600</xdr:rowOff>
    </xdr:from>
    <xdr:to>
      <xdr:col>10</xdr:col>
      <xdr:colOff>1314450</xdr:colOff>
      <xdr:row>13</xdr:row>
      <xdr:rowOff>314325</xdr:rowOff>
    </xdr:to>
    <xdr:sp macro="" textlink="">
      <xdr:nvSpPr>
        <xdr:cNvPr id="7" name="Стрелка вправо с вырезом 6"/>
        <xdr:cNvSpPr/>
      </xdr:nvSpPr>
      <xdr:spPr>
        <a:xfrm>
          <a:off x="11998325" y="42138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67</xdr:row>
      <xdr:rowOff>247650</xdr:rowOff>
    </xdr:from>
    <xdr:to>
      <xdr:col>2</xdr:col>
      <xdr:colOff>1381125</xdr:colOff>
      <xdr:row>67</xdr:row>
      <xdr:rowOff>333375</xdr:rowOff>
    </xdr:to>
    <xdr:sp macro="" textlink="">
      <xdr:nvSpPr>
        <xdr:cNvPr id="8" name="Стрелка вправо с вырезом 7"/>
        <xdr:cNvSpPr/>
      </xdr:nvSpPr>
      <xdr:spPr>
        <a:xfrm>
          <a:off x="3162300" y="4336415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67</xdr:row>
      <xdr:rowOff>209550</xdr:rowOff>
    </xdr:from>
    <xdr:to>
      <xdr:col>6</xdr:col>
      <xdr:colOff>1028700</xdr:colOff>
      <xdr:row>67</xdr:row>
      <xdr:rowOff>304800</xdr:rowOff>
    </xdr:to>
    <xdr:sp macro="" textlink="">
      <xdr:nvSpPr>
        <xdr:cNvPr id="9" name="Стрелка вправо с вырезом 8"/>
        <xdr:cNvSpPr/>
      </xdr:nvSpPr>
      <xdr:spPr>
        <a:xfrm>
          <a:off x="7445375" y="43326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67</xdr:row>
      <xdr:rowOff>228600</xdr:rowOff>
    </xdr:from>
    <xdr:to>
      <xdr:col>10</xdr:col>
      <xdr:colOff>1314450</xdr:colOff>
      <xdr:row>67</xdr:row>
      <xdr:rowOff>314325</xdr:rowOff>
    </xdr:to>
    <xdr:sp macro="" textlink="">
      <xdr:nvSpPr>
        <xdr:cNvPr id="10" name="Стрелка вправо с вырезом 9"/>
        <xdr:cNvSpPr/>
      </xdr:nvSpPr>
      <xdr:spPr>
        <a:xfrm>
          <a:off x="11998325" y="433451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85</xdr:row>
      <xdr:rowOff>247650</xdr:rowOff>
    </xdr:from>
    <xdr:to>
      <xdr:col>2</xdr:col>
      <xdr:colOff>1381125</xdr:colOff>
      <xdr:row>85</xdr:row>
      <xdr:rowOff>333375</xdr:rowOff>
    </xdr:to>
    <xdr:sp macro="" textlink="">
      <xdr:nvSpPr>
        <xdr:cNvPr id="11" name="Стрелка вправо с вырезом 10"/>
        <xdr:cNvSpPr/>
      </xdr:nvSpPr>
      <xdr:spPr>
        <a:xfrm>
          <a:off x="3162300" y="4455795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85</xdr:row>
      <xdr:rowOff>209550</xdr:rowOff>
    </xdr:from>
    <xdr:to>
      <xdr:col>6</xdr:col>
      <xdr:colOff>1028700</xdr:colOff>
      <xdr:row>85</xdr:row>
      <xdr:rowOff>304800</xdr:rowOff>
    </xdr:to>
    <xdr:sp macro="" textlink="">
      <xdr:nvSpPr>
        <xdr:cNvPr id="12" name="Стрелка вправо с вырезом 11"/>
        <xdr:cNvSpPr/>
      </xdr:nvSpPr>
      <xdr:spPr>
        <a:xfrm>
          <a:off x="7445375" y="44519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85</xdr:row>
      <xdr:rowOff>228600</xdr:rowOff>
    </xdr:from>
    <xdr:to>
      <xdr:col>10</xdr:col>
      <xdr:colOff>1314450</xdr:colOff>
      <xdr:row>85</xdr:row>
      <xdr:rowOff>314325</xdr:rowOff>
    </xdr:to>
    <xdr:sp macro="" textlink="">
      <xdr:nvSpPr>
        <xdr:cNvPr id="13" name="Стрелка вправо с вырезом 12"/>
        <xdr:cNvSpPr/>
      </xdr:nvSpPr>
      <xdr:spPr>
        <a:xfrm>
          <a:off x="11998325" y="445389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109</xdr:row>
      <xdr:rowOff>247650</xdr:rowOff>
    </xdr:from>
    <xdr:to>
      <xdr:col>2</xdr:col>
      <xdr:colOff>1381125</xdr:colOff>
      <xdr:row>109</xdr:row>
      <xdr:rowOff>333375</xdr:rowOff>
    </xdr:to>
    <xdr:sp macro="" textlink="">
      <xdr:nvSpPr>
        <xdr:cNvPr id="14" name="Стрелка вправо с вырезом 13"/>
        <xdr:cNvSpPr/>
      </xdr:nvSpPr>
      <xdr:spPr>
        <a:xfrm>
          <a:off x="3162300" y="4575175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109</xdr:row>
      <xdr:rowOff>209550</xdr:rowOff>
    </xdr:from>
    <xdr:to>
      <xdr:col>6</xdr:col>
      <xdr:colOff>1028700</xdr:colOff>
      <xdr:row>109</xdr:row>
      <xdr:rowOff>304800</xdr:rowOff>
    </xdr:to>
    <xdr:sp macro="" textlink="">
      <xdr:nvSpPr>
        <xdr:cNvPr id="15" name="Стрелка вправо с вырезом 14"/>
        <xdr:cNvSpPr/>
      </xdr:nvSpPr>
      <xdr:spPr>
        <a:xfrm>
          <a:off x="7445375" y="45713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109</xdr:row>
      <xdr:rowOff>228600</xdr:rowOff>
    </xdr:from>
    <xdr:to>
      <xdr:col>10</xdr:col>
      <xdr:colOff>1314450</xdr:colOff>
      <xdr:row>109</xdr:row>
      <xdr:rowOff>314325</xdr:rowOff>
    </xdr:to>
    <xdr:sp macro="" textlink="">
      <xdr:nvSpPr>
        <xdr:cNvPr id="16" name="Стрелка вправо с вырезом 15"/>
        <xdr:cNvSpPr/>
      </xdr:nvSpPr>
      <xdr:spPr>
        <a:xfrm>
          <a:off x="11998325" y="457327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247650</xdr:colOff>
      <xdr:row>0</xdr:row>
      <xdr:rowOff>114300</xdr:rowOff>
    </xdr:from>
    <xdr:to>
      <xdr:col>2</xdr:col>
      <xdr:colOff>161925</xdr:colOff>
      <xdr:row>0</xdr:row>
      <xdr:rowOff>863600</xdr:rowOff>
    </xdr:to>
    <xdr:grpSp>
      <xdr:nvGrpSpPr>
        <xdr:cNvPr id="17" name="Group 1"/>
        <xdr:cNvGrpSpPr>
          <a:grpSpLocks/>
        </xdr:cNvGrpSpPr>
      </xdr:nvGrpSpPr>
      <xdr:grpSpPr bwMode="auto">
        <a:xfrm>
          <a:off x="247650" y="114300"/>
          <a:ext cx="1565275" cy="749300"/>
          <a:chOff x="108723675" y="109482600"/>
          <a:chExt cx="1170000" cy="474273"/>
        </a:xfrm>
      </xdr:grpSpPr>
      <xdr:pic>
        <xdr:nvPicPr>
          <xdr:cNvPr id="18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1104900</xdr:colOff>
      <xdr:row>97</xdr:row>
      <xdr:rowOff>247650</xdr:rowOff>
    </xdr:from>
    <xdr:to>
      <xdr:col>2</xdr:col>
      <xdr:colOff>1381125</xdr:colOff>
      <xdr:row>97</xdr:row>
      <xdr:rowOff>333375</xdr:rowOff>
    </xdr:to>
    <xdr:sp macro="" textlink="">
      <xdr:nvSpPr>
        <xdr:cNvPr id="20" name="Стрелка вправо с вырезом 19"/>
        <xdr:cNvSpPr/>
      </xdr:nvSpPr>
      <xdr:spPr>
        <a:xfrm>
          <a:off x="2755900" y="87439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97</xdr:row>
      <xdr:rowOff>209550</xdr:rowOff>
    </xdr:from>
    <xdr:to>
      <xdr:col>6</xdr:col>
      <xdr:colOff>1028700</xdr:colOff>
      <xdr:row>97</xdr:row>
      <xdr:rowOff>304800</xdr:rowOff>
    </xdr:to>
    <xdr:sp macro="" textlink="">
      <xdr:nvSpPr>
        <xdr:cNvPr id="21" name="Стрелка вправо с вырезом 20"/>
        <xdr:cNvSpPr/>
      </xdr:nvSpPr>
      <xdr:spPr>
        <a:xfrm>
          <a:off x="6556375" y="8705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97</xdr:row>
      <xdr:rowOff>228600</xdr:rowOff>
    </xdr:from>
    <xdr:to>
      <xdr:col>10</xdr:col>
      <xdr:colOff>1314450</xdr:colOff>
      <xdr:row>97</xdr:row>
      <xdr:rowOff>314325</xdr:rowOff>
    </xdr:to>
    <xdr:sp macro="" textlink="">
      <xdr:nvSpPr>
        <xdr:cNvPr id="22" name="Стрелка вправо с вырезом 21"/>
        <xdr:cNvSpPr/>
      </xdr:nvSpPr>
      <xdr:spPr>
        <a:xfrm>
          <a:off x="10931525" y="8724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49</xdr:row>
      <xdr:rowOff>247650</xdr:rowOff>
    </xdr:from>
    <xdr:to>
      <xdr:col>2</xdr:col>
      <xdr:colOff>1381125</xdr:colOff>
      <xdr:row>49</xdr:row>
      <xdr:rowOff>333375</xdr:rowOff>
    </xdr:to>
    <xdr:sp macro="" textlink="">
      <xdr:nvSpPr>
        <xdr:cNvPr id="23" name="Стрелка вправо с вырезом 22"/>
        <xdr:cNvSpPr/>
      </xdr:nvSpPr>
      <xdr:spPr>
        <a:xfrm>
          <a:off x="2755900" y="5530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49</xdr:row>
      <xdr:rowOff>209550</xdr:rowOff>
    </xdr:from>
    <xdr:to>
      <xdr:col>6</xdr:col>
      <xdr:colOff>1028700</xdr:colOff>
      <xdr:row>49</xdr:row>
      <xdr:rowOff>304800</xdr:rowOff>
    </xdr:to>
    <xdr:sp macro="" textlink="">
      <xdr:nvSpPr>
        <xdr:cNvPr id="24" name="Стрелка вправо с вырезом 23"/>
        <xdr:cNvSpPr/>
      </xdr:nvSpPr>
      <xdr:spPr>
        <a:xfrm>
          <a:off x="6556375" y="5492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49</xdr:row>
      <xdr:rowOff>228600</xdr:rowOff>
    </xdr:from>
    <xdr:to>
      <xdr:col>10</xdr:col>
      <xdr:colOff>1314450</xdr:colOff>
      <xdr:row>49</xdr:row>
      <xdr:rowOff>314325</xdr:rowOff>
    </xdr:to>
    <xdr:sp macro="" textlink="">
      <xdr:nvSpPr>
        <xdr:cNvPr id="25" name="Стрелка вправо с вырезом 24"/>
        <xdr:cNvSpPr/>
      </xdr:nvSpPr>
      <xdr:spPr>
        <a:xfrm>
          <a:off x="10931525" y="551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55</xdr:row>
      <xdr:rowOff>247650</xdr:rowOff>
    </xdr:from>
    <xdr:to>
      <xdr:col>2</xdr:col>
      <xdr:colOff>1381125</xdr:colOff>
      <xdr:row>55</xdr:row>
      <xdr:rowOff>333375</xdr:rowOff>
    </xdr:to>
    <xdr:sp macro="" textlink="">
      <xdr:nvSpPr>
        <xdr:cNvPr id="26" name="Стрелка вправо с вырезом 25"/>
        <xdr:cNvSpPr/>
      </xdr:nvSpPr>
      <xdr:spPr>
        <a:xfrm>
          <a:off x="2755900" y="739775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55</xdr:row>
      <xdr:rowOff>209550</xdr:rowOff>
    </xdr:from>
    <xdr:to>
      <xdr:col>6</xdr:col>
      <xdr:colOff>1028700</xdr:colOff>
      <xdr:row>55</xdr:row>
      <xdr:rowOff>304800</xdr:rowOff>
    </xdr:to>
    <xdr:sp macro="" textlink="">
      <xdr:nvSpPr>
        <xdr:cNvPr id="27" name="Стрелка вправо с вырезом 26"/>
        <xdr:cNvSpPr/>
      </xdr:nvSpPr>
      <xdr:spPr>
        <a:xfrm>
          <a:off x="6556375" y="7359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55</xdr:row>
      <xdr:rowOff>228600</xdr:rowOff>
    </xdr:from>
    <xdr:to>
      <xdr:col>10</xdr:col>
      <xdr:colOff>1314450</xdr:colOff>
      <xdr:row>55</xdr:row>
      <xdr:rowOff>314325</xdr:rowOff>
    </xdr:to>
    <xdr:sp macro="" textlink="">
      <xdr:nvSpPr>
        <xdr:cNvPr id="28" name="Стрелка вправо с вырезом 27"/>
        <xdr:cNvSpPr/>
      </xdr:nvSpPr>
      <xdr:spPr>
        <a:xfrm>
          <a:off x="10931525" y="73787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157</xdr:row>
      <xdr:rowOff>247650</xdr:rowOff>
    </xdr:from>
    <xdr:to>
      <xdr:col>2</xdr:col>
      <xdr:colOff>1381125</xdr:colOff>
      <xdr:row>157</xdr:row>
      <xdr:rowOff>333375</xdr:rowOff>
    </xdr:to>
    <xdr:sp macro="" textlink="">
      <xdr:nvSpPr>
        <xdr:cNvPr id="29" name="Стрелка вправо с вырезом 28"/>
        <xdr:cNvSpPr/>
      </xdr:nvSpPr>
      <xdr:spPr>
        <a:xfrm>
          <a:off x="2755900" y="158813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157</xdr:row>
      <xdr:rowOff>209550</xdr:rowOff>
    </xdr:from>
    <xdr:to>
      <xdr:col>6</xdr:col>
      <xdr:colOff>1028700</xdr:colOff>
      <xdr:row>157</xdr:row>
      <xdr:rowOff>304800</xdr:rowOff>
    </xdr:to>
    <xdr:sp macro="" textlink="">
      <xdr:nvSpPr>
        <xdr:cNvPr id="30" name="Стрелка вправо с вырезом 29"/>
        <xdr:cNvSpPr/>
      </xdr:nvSpPr>
      <xdr:spPr>
        <a:xfrm>
          <a:off x="6556375" y="15843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157</xdr:row>
      <xdr:rowOff>228600</xdr:rowOff>
    </xdr:from>
    <xdr:to>
      <xdr:col>10</xdr:col>
      <xdr:colOff>1314450</xdr:colOff>
      <xdr:row>157</xdr:row>
      <xdr:rowOff>314325</xdr:rowOff>
    </xdr:to>
    <xdr:sp macro="" textlink="">
      <xdr:nvSpPr>
        <xdr:cNvPr id="31" name="Стрелка вправо с вырезом 30"/>
        <xdr:cNvSpPr/>
      </xdr:nvSpPr>
      <xdr:spPr>
        <a:xfrm>
          <a:off x="10931525" y="15862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37</xdr:row>
      <xdr:rowOff>247650</xdr:rowOff>
    </xdr:from>
    <xdr:to>
      <xdr:col>2</xdr:col>
      <xdr:colOff>1381125</xdr:colOff>
      <xdr:row>37</xdr:row>
      <xdr:rowOff>333375</xdr:rowOff>
    </xdr:to>
    <xdr:sp macro="" textlink="">
      <xdr:nvSpPr>
        <xdr:cNvPr id="32" name="Стрелка вправо с вырезом 31"/>
        <xdr:cNvSpPr/>
      </xdr:nvSpPr>
      <xdr:spPr>
        <a:xfrm>
          <a:off x="2755900" y="902335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37</xdr:row>
      <xdr:rowOff>209550</xdr:rowOff>
    </xdr:from>
    <xdr:to>
      <xdr:col>6</xdr:col>
      <xdr:colOff>1028700</xdr:colOff>
      <xdr:row>37</xdr:row>
      <xdr:rowOff>304800</xdr:rowOff>
    </xdr:to>
    <xdr:sp macro="" textlink="">
      <xdr:nvSpPr>
        <xdr:cNvPr id="33" name="Стрелка вправо с вырезом 32"/>
        <xdr:cNvSpPr/>
      </xdr:nvSpPr>
      <xdr:spPr>
        <a:xfrm>
          <a:off x="6556375" y="8985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37</xdr:row>
      <xdr:rowOff>228600</xdr:rowOff>
    </xdr:from>
    <xdr:to>
      <xdr:col>10</xdr:col>
      <xdr:colOff>1314450</xdr:colOff>
      <xdr:row>37</xdr:row>
      <xdr:rowOff>314325</xdr:rowOff>
    </xdr:to>
    <xdr:sp macro="" textlink="">
      <xdr:nvSpPr>
        <xdr:cNvPr id="34" name="Стрелка вправо с вырезом 33"/>
        <xdr:cNvSpPr/>
      </xdr:nvSpPr>
      <xdr:spPr>
        <a:xfrm>
          <a:off x="10931525" y="90043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115</xdr:row>
      <xdr:rowOff>247650</xdr:rowOff>
    </xdr:from>
    <xdr:to>
      <xdr:col>2</xdr:col>
      <xdr:colOff>1381125</xdr:colOff>
      <xdr:row>115</xdr:row>
      <xdr:rowOff>333375</xdr:rowOff>
    </xdr:to>
    <xdr:sp macro="" textlink="">
      <xdr:nvSpPr>
        <xdr:cNvPr id="35" name="Стрелка вправо с вырезом 34"/>
        <xdr:cNvSpPr/>
      </xdr:nvSpPr>
      <xdr:spPr>
        <a:xfrm>
          <a:off x="2755900" y="177863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115</xdr:row>
      <xdr:rowOff>209550</xdr:rowOff>
    </xdr:from>
    <xdr:to>
      <xdr:col>6</xdr:col>
      <xdr:colOff>1028700</xdr:colOff>
      <xdr:row>115</xdr:row>
      <xdr:rowOff>304800</xdr:rowOff>
    </xdr:to>
    <xdr:sp macro="" textlink="">
      <xdr:nvSpPr>
        <xdr:cNvPr id="36" name="Стрелка вправо с вырезом 35"/>
        <xdr:cNvSpPr/>
      </xdr:nvSpPr>
      <xdr:spPr>
        <a:xfrm>
          <a:off x="6556375" y="17748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115</xdr:row>
      <xdr:rowOff>228600</xdr:rowOff>
    </xdr:from>
    <xdr:to>
      <xdr:col>10</xdr:col>
      <xdr:colOff>1314450</xdr:colOff>
      <xdr:row>115</xdr:row>
      <xdr:rowOff>314325</xdr:rowOff>
    </xdr:to>
    <xdr:sp macro="" textlink="">
      <xdr:nvSpPr>
        <xdr:cNvPr id="37" name="Стрелка вправо с вырезом 36"/>
        <xdr:cNvSpPr/>
      </xdr:nvSpPr>
      <xdr:spPr>
        <a:xfrm>
          <a:off x="10931525" y="17767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61</xdr:row>
      <xdr:rowOff>247650</xdr:rowOff>
    </xdr:from>
    <xdr:to>
      <xdr:col>2</xdr:col>
      <xdr:colOff>1381125</xdr:colOff>
      <xdr:row>61</xdr:row>
      <xdr:rowOff>333375</xdr:rowOff>
    </xdr:to>
    <xdr:sp macro="" textlink="">
      <xdr:nvSpPr>
        <xdr:cNvPr id="38" name="Стрелка вправо с вырезом 37"/>
        <xdr:cNvSpPr/>
      </xdr:nvSpPr>
      <xdr:spPr>
        <a:xfrm>
          <a:off x="2755900" y="1123315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61</xdr:row>
      <xdr:rowOff>209550</xdr:rowOff>
    </xdr:from>
    <xdr:to>
      <xdr:col>6</xdr:col>
      <xdr:colOff>1028700</xdr:colOff>
      <xdr:row>61</xdr:row>
      <xdr:rowOff>304800</xdr:rowOff>
    </xdr:to>
    <xdr:sp macro="" textlink="">
      <xdr:nvSpPr>
        <xdr:cNvPr id="39" name="Стрелка вправо с вырезом 38"/>
        <xdr:cNvSpPr/>
      </xdr:nvSpPr>
      <xdr:spPr>
        <a:xfrm>
          <a:off x="6556375" y="11195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61</xdr:row>
      <xdr:rowOff>228600</xdr:rowOff>
    </xdr:from>
    <xdr:to>
      <xdr:col>10</xdr:col>
      <xdr:colOff>1314450</xdr:colOff>
      <xdr:row>61</xdr:row>
      <xdr:rowOff>314325</xdr:rowOff>
    </xdr:to>
    <xdr:sp macro="" textlink="">
      <xdr:nvSpPr>
        <xdr:cNvPr id="40" name="Стрелка вправо с вырезом 39"/>
        <xdr:cNvSpPr/>
      </xdr:nvSpPr>
      <xdr:spPr>
        <a:xfrm>
          <a:off x="10931525" y="11214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127</xdr:row>
      <xdr:rowOff>247650</xdr:rowOff>
    </xdr:from>
    <xdr:to>
      <xdr:col>2</xdr:col>
      <xdr:colOff>1381125</xdr:colOff>
      <xdr:row>127</xdr:row>
      <xdr:rowOff>333375</xdr:rowOff>
    </xdr:to>
    <xdr:sp macro="" textlink="">
      <xdr:nvSpPr>
        <xdr:cNvPr id="41" name="Стрелка вправо с вырезом 40"/>
        <xdr:cNvSpPr/>
      </xdr:nvSpPr>
      <xdr:spPr>
        <a:xfrm>
          <a:off x="2755900" y="21291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127</xdr:row>
      <xdr:rowOff>209550</xdr:rowOff>
    </xdr:from>
    <xdr:to>
      <xdr:col>6</xdr:col>
      <xdr:colOff>1028700</xdr:colOff>
      <xdr:row>127</xdr:row>
      <xdr:rowOff>304800</xdr:rowOff>
    </xdr:to>
    <xdr:sp macro="" textlink="">
      <xdr:nvSpPr>
        <xdr:cNvPr id="42" name="Стрелка вправо с вырезом 41"/>
        <xdr:cNvSpPr/>
      </xdr:nvSpPr>
      <xdr:spPr>
        <a:xfrm>
          <a:off x="6556375" y="2125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127</xdr:row>
      <xdr:rowOff>228600</xdr:rowOff>
    </xdr:from>
    <xdr:to>
      <xdr:col>10</xdr:col>
      <xdr:colOff>1314450</xdr:colOff>
      <xdr:row>127</xdr:row>
      <xdr:rowOff>314325</xdr:rowOff>
    </xdr:to>
    <xdr:sp macro="" textlink="">
      <xdr:nvSpPr>
        <xdr:cNvPr id="43" name="Стрелка вправо с вырезом 42"/>
        <xdr:cNvSpPr/>
      </xdr:nvSpPr>
      <xdr:spPr>
        <a:xfrm>
          <a:off x="10931525" y="21272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133</xdr:row>
      <xdr:rowOff>247650</xdr:rowOff>
    </xdr:from>
    <xdr:to>
      <xdr:col>2</xdr:col>
      <xdr:colOff>1381125</xdr:colOff>
      <xdr:row>133</xdr:row>
      <xdr:rowOff>333375</xdr:rowOff>
    </xdr:to>
    <xdr:sp macro="" textlink="">
      <xdr:nvSpPr>
        <xdr:cNvPr id="44" name="Стрелка вправо с вырезом 43"/>
        <xdr:cNvSpPr/>
      </xdr:nvSpPr>
      <xdr:spPr>
        <a:xfrm>
          <a:off x="2755900" y="19627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133</xdr:row>
      <xdr:rowOff>209550</xdr:rowOff>
    </xdr:from>
    <xdr:to>
      <xdr:col>6</xdr:col>
      <xdr:colOff>1028700</xdr:colOff>
      <xdr:row>133</xdr:row>
      <xdr:rowOff>304800</xdr:rowOff>
    </xdr:to>
    <xdr:sp macro="" textlink="">
      <xdr:nvSpPr>
        <xdr:cNvPr id="45" name="Стрелка вправо с вырезом 44"/>
        <xdr:cNvSpPr/>
      </xdr:nvSpPr>
      <xdr:spPr>
        <a:xfrm>
          <a:off x="6556375" y="19589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133</xdr:row>
      <xdr:rowOff>228600</xdr:rowOff>
    </xdr:from>
    <xdr:to>
      <xdr:col>10</xdr:col>
      <xdr:colOff>1314450</xdr:colOff>
      <xdr:row>133</xdr:row>
      <xdr:rowOff>314325</xdr:rowOff>
    </xdr:to>
    <xdr:sp macro="" textlink="">
      <xdr:nvSpPr>
        <xdr:cNvPr id="46" name="Стрелка вправо с вырезом 45"/>
        <xdr:cNvSpPr/>
      </xdr:nvSpPr>
      <xdr:spPr>
        <a:xfrm>
          <a:off x="10931525" y="19608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121</xdr:row>
      <xdr:rowOff>247650</xdr:rowOff>
    </xdr:from>
    <xdr:to>
      <xdr:col>2</xdr:col>
      <xdr:colOff>1381125</xdr:colOff>
      <xdr:row>121</xdr:row>
      <xdr:rowOff>333375</xdr:rowOff>
    </xdr:to>
    <xdr:sp macro="" textlink="">
      <xdr:nvSpPr>
        <xdr:cNvPr id="47" name="Стрелка вправо с вырезом 46"/>
        <xdr:cNvSpPr/>
      </xdr:nvSpPr>
      <xdr:spPr>
        <a:xfrm>
          <a:off x="2755900" y="21291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121</xdr:row>
      <xdr:rowOff>209550</xdr:rowOff>
    </xdr:from>
    <xdr:to>
      <xdr:col>6</xdr:col>
      <xdr:colOff>1028700</xdr:colOff>
      <xdr:row>121</xdr:row>
      <xdr:rowOff>304800</xdr:rowOff>
    </xdr:to>
    <xdr:sp macro="" textlink="">
      <xdr:nvSpPr>
        <xdr:cNvPr id="48" name="Стрелка вправо с вырезом 47"/>
        <xdr:cNvSpPr/>
      </xdr:nvSpPr>
      <xdr:spPr>
        <a:xfrm>
          <a:off x="6556375" y="2125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121</xdr:row>
      <xdr:rowOff>228600</xdr:rowOff>
    </xdr:from>
    <xdr:to>
      <xdr:col>10</xdr:col>
      <xdr:colOff>1314450</xdr:colOff>
      <xdr:row>121</xdr:row>
      <xdr:rowOff>314325</xdr:rowOff>
    </xdr:to>
    <xdr:sp macro="" textlink="">
      <xdr:nvSpPr>
        <xdr:cNvPr id="49" name="Стрелка вправо с вырезом 48"/>
        <xdr:cNvSpPr/>
      </xdr:nvSpPr>
      <xdr:spPr>
        <a:xfrm>
          <a:off x="10931525" y="21272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145</xdr:row>
      <xdr:rowOff>247650</xdr:rowOff>
    </xdr:from>
    <xdr:to>
      <xdr:col>2</xdr:col>
      <xdr:colOff>1381125</xdr:colOff>
      <xdr:row>145</xdr:row>
      <xdr:rowOff>333375</xdr:rowOff>
    </xdr:to>
    <xdr:sp macro="" textlink="">
      <xdr:nvSpPr>
        <xdr:cNvPr id="50" name="Стрелка вправо с вырезом 49"/>
        <xdr:cNvSpPr/>
      </xdr:nvSpPr>
      <xdr:spPr>
        <a:xfrm>
          <a:off x="2755900" y="26231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145</xdr:row>
      <xdr:rowOff>209550</xdr:rowOff>
    </xdr:from>
    <xdr:to>
      <xdr:col>6</xdr:col>
      <xdr:colOff>1028700</xdr:colOff>
      <xdr:row>145</xdr:row>
      <xdr:rowOff>304800</xdr:rowOff>
    </xdr:to>
    <xdr:sp macro="" textlink="">
      <xdr:nvSpPr>
        <xdr:cNvPr id="51" name="Стрелка вправо с вырезом 50"/>
        <xdr:cNvSpPr/>
      </xdr:nvSpPr>
      <xdr:spPr>
        <a:xfrm>
          <a:off x="6556375" y="26193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145</xdr:row>
      <xdr:rowOff>228600</xdr:rowOff>
    </xdr:from>
    <xdr:to>
      <xdr:col>10</xdr:col>
      <xdr:colOff>1314450</xdr:colOff>
      <xdr:row>145</xdr:row>
      <xdr:rowOff>314325</xdr:rowOff>
    </xdr:to>
    <xdr:sp macro="" textlink="">
      <xdr:nvSpPr>
        <xdr:cNvPr id="52" name="Стрелка вправо с вырезом 51"/>
        <xdr:cNvSpPr/>
      </xdr:nvSpPr>
      <xdr:spPr>
        <a:xfrm>
          <a:off x="10931525" y="26212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19</xdr:row>
      <xdr:rowOff>247650</xdr:rowOff>
    </xdr:from>
    <xdr:to>
      <xdr:col>2</xdr:col>
      <xdr:colOff>1381125</xdr:colOff>
      <xdr:row>19</xdr:row>
      <xdr:rowOff>333375</xdr:rowOff>
    </xdr:to>
    <xdr:sp macro="" textlink="">
      <xdr:nvSpPr>
        <xdr:cNvPr id="53" name="Стрелка вправо с вырезом 52"/>
        <xdr:cNvSpPr/>
      </xdr:nvSpPr>
      <xdr:spPr>
        <a:xfrm>
          <a:off x="2755900" y="92392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19</xdr:row>
      <xdr:rowOff>209550</xdr:rowOff>
    </xdr:from>
    <xdr:to>
      <xdr:col>6</xdr:col>
      <xdr:colOff>1028700</xdr:colOff>
      <xdr:row>19</xdr:row>
      <xdr:rowOff>304800</xdr:rowOff>
    </xdr:to>
    <xdr:sp macro="" textlink="">
      <xdr:nvSpPr>
        <xdr:cNvPr id="54" name="Стрелка вправо с вырезом 53"/>
        <xdr:cNvSpPr/>
      </xdr:nvSpPr>
      <xdr:spPr>
        <a:xfrm>
          <a:off x="6556375" y="9201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19</xdr:row>
      <xdr:rowOff>228600</xdr:rowOff>
    </xdr:from>
    <xdr:to>
      <xdr:col>10</xdr:col>
      <xdr:colOff>1314450</xdr:colOff>
      <xdr:row>19</xdr:row>
      <xdr:rowOff>314325</xdr:rowOff>
    </xdr:to>
    <xdr:sp macro="" textlink="">
      <xdr:nvSpPr>
        <xdr:cNvPr id="55" name="Стрелка вправо с вырезом 54"/>
        <xdr:cNvSpPr/>
      </xdr:nvSpPr>
      <xdr:spPr>
        <a:xfrm>
          <a:off x="10931525" y="9220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91</xdr:row>
      <xdr:rowOff>247650</xdr:rowOff>
    </xdr:from>
    <xdr:to>
      <xdr:col>2</xdr:col>
      <xdr:colOff>1381125</xdr:colOff>
      <xdr:row>91</xdr:row>
      <xdr:rowOff>333375</xdr:rowOff>
    </xdr:to>
    <xdr:sp macro="" textlink="">
      <xdr:nvSpPr>
        <xdr:cNvPr id="56" name="Стрелка вправо с вырезом 55"/>
        <xdr:cNvSpPr/>
      </xdr:nvSpPr>
      <xdr:spPr>
        <a:xfrm>
          <a:off x="2755900" y="181419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91</xdr:row>
      <xdr:rowOff>209550</xdr:rowOff>
    </xdr:from>
    <xdr:to>
      <xdr:col>6</xdr:col>
      <xdr:colOff>1028700</xdr:colOff>
      <xdr:row>91</xdr:row>
      <xdr:rowOff>304800</xdr:rowOff>
    </xdr:to>
    <xdr:sp macro="" textlink="">
      <xdr:nvSpPr>
        <xdr:cNvPr id="57" name="Стрелка вправо с вырезом 56"/>
        <xdr:cNvSpPr/>
      </xdr:nvSpPr>
      <xdr:spPr>
        <a:xfrm>
          <a:off x="6556375" y="18103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91</xdr:row>
      <xdr:rowOff>228600</xdr:rowOff>
    </xdr:from>
    <xdr:to>
      <xdr:col>10</xdr:col>
      <xdr:colOff>1314450</xdr:colOff>
      <xdr:row>91</xdr:row>
      <xdr:rowOff>314325</xdr:rowOff>
    </xdr:to>
    <xdr:sp macro="" textlink="">
      <xdr:nvSpPr>
        <xdr:cNvPr id="58" name="Стрелка вправо с вырезом 57"/>
        <xdr:cNvSpPr/>
      </xdr:nvSpPr>
      <xdr:spPr>
        <a:xfrm>
          <a:off x="10931525" y="18122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31</xdr:row>
      <xdr:rowOff>247650</xdr:rowOff>
    </xdr:from>
    <xdr:to>
      <xdr:col>2</xdr:col>
      <xdr:colOff>1381125</xdr:colOff>
      <xdr:row>31</xdr:row>
      <xdr:rowOff>333375</xdr:rowOff>
    </xdr:to>
    <xdr:sp macro="" textlink="">
      <xdr:nvSpPr>
        <xdr:cNvPr id="59" name="Стрелка вправо с вырезом 58"/>
        <xdr:cNvSpPr/>
      </xdr:nvSpPr>
      <xdr:spPr>
        <a:xfrm>
          <a:off x="2755900" y="11118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31</xdr:row>
      <xdr:rowOff>209550</xdr:rowOff>
    </xdr:from>
    <xdr:to>
      <xdr:col>6</xdr:col>
      <xdr:colOff>1028700</xdr:colOff>
      <xdr:row>31</xdr:row>
      <xdr:rowOff>304800</xdr:rowOff>
    </xdr:to>
    <xdr:sp macro="" textlink="">
      <xdr:nvSpPr>
        <xdr:cNvPr id="60" name="Стрелка вправо с вырезом 59"/>
        <xdr:cNvSpPr/>
      </xdr:nvSpPr>
      <xdr:spPr>
        <a:xfrm>
          <a:off x="6556375" y="11080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31</xdr:row>
      <xdr:rowOff>228600</xdr:rowOff>
    </xdr:from>
    <xdr:to>
      <xdr:col>10</xdr:col>
      <xdr:colOff>1314450</xdr:colOff>
      <xdr:row>31</xdr:row>
      <xdr:rowOff>314325</xdr:rowOff>
    </xdr:to>
    <xdr:sp macro="" textlink="">
      <xdr:nvSpPr>
        <xdr:cNvPr id="61" name="Стрелка вправо с вырезом 60"/>
        <xdr:cNvSpPr/>
      </xdr:nvSpPr>
      <xdr:spPr>
        <a:xfrm>
          <a:off x="10931525" y="11099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25</xdr:row>
      <xdr:rowOff>247650</xdr:rowOff>
    </xdr:from>
    <xdr:to>
      <xdr:col>2</xdr:col>
      <xdr:colOff>1381125</xdr:colOff>
      <xdr:row>25</xdr:row>
      <xdr:rowOff>333375</xdr:rowOff>
    </xdr:to>
    <xdr:sp macro="" textlink="">
      <xdr:nvSpPr>
        <xdr:cNvPr id="62" name="Стрелка вправо с вырезом 61"/>
        <xdr:cNvSpPr/>
      </xdr:nvSpPr>
      <xdr:spPr>
        <a:xfrm>
          <a:off x="2755900" y="12769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25</xdr:row>
      <xdr:rowOff>209550</xdr:rowOff>
    </xdr:from>
    <xdr:to>
      <xdr:col>6</xdr:col>
      <xdr:colOff>1028700</xdr:colOff>
      <xdr:row>25</xdr:row>
      <xdr:rowOff>304800</xdr:rowOff>
    </xdr:to>
    <xdr:sp macro="" textlink="">
      <xdr:nvSpPr>
        <xdr:cNvPr id="63" name="Стрелка вправо с вырезом 62"/>
        <xdr:cNvSpPr/>
      </xdr:nvSpPr>
      <xdr:spPr>
        <a:xfrm>
          <a:off x="6556375" y="12731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25</xdr:row>
      <xdr:rowOff>228600</xdr:rowOff>
    </xdr:from>
    <xdr:to>
      <xdr:col>10</xdr:col>
      <xdr:colOff>1314450</xdr:colOff>
      <xdr:row>25</xdr:row>
      <xdr:rowOff>314325</xdr:rowOff>
    </xdr:to>
    <xdr:sp macro="" textlink="">
      <xdr:nvSpPr>
        <xdr:cNvPr id="64" name="Стрелка вправо с вырезом 63"/>
        <xdr:cNvSpPr/>
      </xdr:nvSpPr>
      <xdr:spPr>
        <a:xfrm>
          <a:off x="10931525" y="12750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163</xdr:row>
      <xdr:rowOff>247650</xdr:rowOff>
    </xdr:from>
    <xdr:to>
      <xdr:col>2</xdr:col>
      <xdr:colOff>1381125</xdr:colOff>
      <xdr:row>163</xdr:row>
      <xdr:rowOff>333375</xdr:rowOff>
    </xdr:to>
    <xdr:sp macro="" textlink="">
      <xdr:nvSpPr>
        <xdr:cNvPr id="65" name="Стрелка вправо с вырезом 64"/>
        <xdr:cNvSpPr/>
      </xdr:nvSpPr>
      <xdr:spPr>
        <a:xfrm>
          <a:off x="2755900" y="36493450"/>
          <a:ext cx="276225" cy="476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163</xdr:row>
      <xdr:rowOff>209550</xdr:rowOff>
    </xdr:from>
    <xdr:to>
      <xdr:col>6</xdr:col>
      <xdr:colOff>1028700</xdr:colOff>
      <xdr:row>163</xdr:row>
      <xdr:rowOff>304800</xdr:rowOff>
    </xdr:to>
    <xdr:sp macro="" textlink="">
      <xdr:nvSpPr>
        <xdr:cNvPr id="66" name="Стрелка вправо с вырезом 65"/>
        <xdr:cNvSpPr/>
      </xdr:nvSpPr>
      <xdr:spPr>
        <a:xfrm>
          <a:off x="6556375" y="3645535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163</xdr:row>
      <xdr:rowOff>228600</xdr:rowOff>
    </xdr:from>
    <xdr:to>
      <xdr:col>10</xdr:col>
      <xdr:colOff>1314450</xdr:colOff>
      <xdr:row>163</xdr:row>
      <xdr:rowOff>314325</xdr:rowOff>
    </xdr:to>
    <xdr:sp macro="" textlink="">
      <xdr:nvSpPr>
        <xdr:cNvPr id="67" name="Стрелка вправо с вырезом 66"/>
        <xdr:cNvSpPr/>
      </xdr:nvSpPr>
      <xdr:spPr>
        <a:xfrm>
          <a:off x="10931525" y="36474400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139</xdr:row>
      <xdr:rowOff>247650</xdr:rowOff>
    </xdr:from>
    <xdr:to>
      <xdr:col>2</xdr:col>
      <xdr:colOff>1381125</xdr:colOff>
      <xdr:row>139</xdr:row>
      <xdr:rowOff>333375</xdr:rowOff>
    </xdr:to>
    <xdr:sp macro="" textlink="">
      <xdr:nvSpPr>
        <xdr:cNvPr id="68" name="Стрелка вправо с вырезом 67"/>
        <xdr:cNvSpPr/>
      </xdr:nvSpPr>
      <xdr:spPr>
        <a:xfrm>
          <a:off x="2755900" y="330898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139</xdr:row>
      <xdr:rowOff>209550</xdr:rowOff>
    </xdr:from>
    <xdr:to>
      <xdr:col>6</xdr:col>
      <xdr:colOff>1028700</xdr:colOff>
      <xdr:row>139</xdr:row>
      <xdr:rowOff>304800</xdr:rowOff>
    </xdr:to>
    <xdr:sp macro="" textlink="">
      <xdr:nvSpPr>
        <xdr:cNvPr id="69" name="Стрелка вправо с вырезом 68"/>
        <xdr:cNvSpPr/>
      </xdr:nvSpPr>
      <xdr:spPr>
        <a:xfrm>
          <a:off x="6556375" y="33051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139</xdr:row>
      <xdr:rowOff>228600</xdr:rowOff>
    </xdr:from>
    <xdr:to>
      <xdr:col>10</xdr:col>
      <xdr:colOff>1314450</xdr:colOff>
      <xdr:row>139</xdr:row>
      <xdr:rowOff>314325</xdr:rowOff>
    </xdr:to>
    <xdr:sp macro="" textlink="">
      <xdr:nvSpPr>
        <xdr:cNvPr id="70" name="Стрелка вправо с вырезом 69"/>
        <xdr:cNvSpPr/>
      </xdr:nvSpPr>
      <xdr:spPr>
        <a:xfrm>
          <a:off x="10931525" y="33070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103</xdr:row>
      <xdr:rowOff>247650</xdr:rowOff>
    </xdr:from>
    <xdr:to>
      <xdr:col>2</xdr:col>
      <xdr:colOff>1381125</xdr:colOff>
      <xdr:row>103</xdr:row>
      <xdr:rowOff>333375</xdr:rowOff>
    </xdr:to>
    <xdr:sp macro="" textlink="">
      <xdr:nvSpPr>
        <xdr:cNvPr id="71" name="Стрелка вправо с вырезом 70"/>
        <xdr:cNvSpPr/>
      </xdr:nvSpPr>
      <xdr:spPr>
        <a:xfrm>
          <a:off x="2755900" y="231203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103</xdr:row>
      <xdr:rowOff>209550</xdr:rowOff>
    </xdr:from>
    <xdr:to>
      <xdr:col>6</xdr:col>
      <xdr:colOff>1028700</xdr:colOff>
      <xdr:row>103</xdr:row>
      <xdr:rowOff>304800</xdr:rowOff>
    </xdr:to>
    <xdr:sp macro="" textlink="">
      <xdr:nvSpPr>
        <xdr:cNvPr id="72" name="Стрелка вправо с вырезом 71"/>
        <xdr:cNvSpPr/>
      </xdr:nvSpPr>
      <xdr:spPr>
        <a:xfrm>
          <a:off x="6556375" y="23082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103</xdr:row>
      <xdr:rowOff>228600</xdr:rowOff>
    </xdr:from>
    <xdr:to>
      <xdr:col>10</xdr:col>
      <xdr:colOff>1314450</xdr:colOff>
      <xdr:row>103</xdr:row>
      <xdr:rowOff>314325</xdr:rowOff>
    </xdr:to>
    <xdr:sp macro="" textlink="">
      <xdr:nvSpPr>
        <xdr:cNvPr id="73" name="Стрелка вправо с вырезом 72"/>
        <xdr:cNvSpPr/>
      </xdr:nvSpPr>
      <xdr:spPr>
        <a:xfrm>
          <a:off x="10931525" y="23101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79</xdr:row>
      <xdr:rowOff>247650</xdr:rowOff>
    </xdr:from>
    <xdr:to>
      <xdr:col>2</xdr:col>
      <xdr:colOff>1381125</xdr:colOff>
      <xdr:row>79</xdr:row>
      <xdr:rowOff>333375</xdr:rowOff>
    </xdr:to>
    <xdr:sp macro="" textlink="">
      <xdr:nvSpPr>
        <xdr:cNvPr id="74" name="Стрелка вправо с вырезом 73"/>
        <xdr:cNvSpPr/>
      </xdr:nvSpPr>
      <xdr:spPr>
        <a:xfrm>
          <a:off x="2755900" y="198691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79</xdr:row>
      <xdr:rowOff>209550</xdr:rowOff>
    </xdr:from>
    <xdr:to>
      <xdr:col>6</xdr:col>
      <xdr:colOff>1028700</xdr:colOff>
      <xdr:row>79</xdr:row>
      <xdr:rowOff>304800</xdr:rowOff>
    </xdr:to>
    <xdr:sp macro="" textlink="">
      <xdr:nvSpPr>
        <xdr:cNvPr id="75" name="Стрелка вправо с вырезом 74"/>
        <xdr:cNvSpPr/>
      </xdr:nvSpPr>
      <xdr:spPr>
        <a:xfrm>
          <a:off x="6556375" y="198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79</xdr:row>
      <xdr:rowOff>228600</xdr:rowOff>
    </xdr:from>
    <xdr:to>
      <xdr:col>10</xdr:col>
      <xdr:colOff>1314450</xdr:colOff>
      <xdr:row>79</xdr:row>
      <xdr:rowOff>314325</xdr:rowOff>
    </xdr:to>
    <xdr:sp macro="" textlink="">
      <xdr:nvSpPr>
        <xdr:cNvPr id="76" name="Стрелка вправо с вырезом 75"/>
        <xdr:cNvSpPr/>
      </xdr:nvSpPr>
      <xdr:spPr>
        <a:xfrm>
          <a:off x="10931525" y="19850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151</xdr:row>
      <xdr:rowOff>247650</xdr:rowOff>
    </xdr:from>
    <xdr:to>
      <xdr:col>2</xdr:col>
      <xdr:colOff>1381125</xdr:colOff>
      <xdr:row>151</xdr:row>
      <xdr:rowOff>333375</xdr:rowOff>
    </xdr:to>
    <xdr:sp macro="" textlink="">
      <xdr:nvSpPr>
        <xdr:cNvPr id="77" name="Стрелка вправо с вырезом 76"/>
        <xdr:cNvSpPr/>
      </xdr:nvSpPr>
      <xdr:spPr>
        <a:xfrm>
          <a:off x="2755900" y="402272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151</xdr:row>
      <xdr:rowOff>209550</xdr:rowOff>
    </xdr:from>
    <xdr:to>
      <xdr:col>6</xdr:col>
      <xdr:colOff>1028700</xdr:colOff>
      <xdr:row>151</xdr:row>
      <xdr:rowOff>304800</xdr:rowOff>
    </xdr:to>
    <xdr:sp macro="" textlink="">
      <xdr:nvSpPr>
        <xdr:cNvPr id="78" name="Стрелка вправо с вырезом 77"/>
        <xdr:cNvSpPr/>
      </xdr:nvSpPr>
      <xdr:spPr>
        <a:xfrm>
          <a:off x="6556375" y="40189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151</xdr:row>
      <xdr:rowOff>228600</xdr:rowOff>
    </xdr:from>
    <xdr:to>
      <xdr:col>10</xdr:col>
      <xdr:colOff>1314450</xdr:colOff>
      <xdr:row>151</xdr:row>
      <xdr:rowOff>314325</xdr:rowOff>
    </xdr:to>
    <xdr:sp macro="" textlink="">
      <xdr:nvSpPr>
        <xdr:cNvPr id="79" name="Стрелка вправо с вырезом 78"/>
        <xdr:cNvSpPr/>
      </xdr:nvSpPr>
      <xdr:spPr>
        <a:xfrm>
          <a:off x="10931525" y="40208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73</xdr:row>
      <xdr:rowOff>247650</xdr:rowOff>
    </xdr:from>
    <xdr:to>
      <xdr:col>2</xdr:col>
      <xdr:colOff>1381125</xdr:colOff>
      <xdr:row>73</xdr:row>
      <xdr:rowOff>333375</xdr:rowOff>
    </xdr:to>
    <xdr:sp macro="" textlink="">
      <xdr:nvSpPr>
        <xdr:cNvPr id="80" name="Стрелка вправо с вырезом 79"/>
        <xdr:cNvSpPr/>
      </xdr:nvSpPr>
      <xdr:spPr>
        <a:xfrm>
          <a:off x="2755900" y="198691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73</xdr:row>
      <xdr:rowOff>209550</xdr:rowOff>
    </xdr:from>
    <xdr:to>
      <xdr:col>6</xdr:col>
      <xdr:colOff>1028700</xdr:colOff>
      <xdr:row>73</xdr:row>
      <xdr:rowOff>304800</xdr:rowOff>
    </xdr:to>
    <xdr:sp macro="" textlink="">
      <xdr:nvSpPr>
        <xdr:cNvPr id="81" name="Стрелка вправо с вырезом 80"/>
        <xdr:cNvSpPr/>
      </xdr:nvSpPr>
      <xdr:spPr>
        <a:xfrm>
          <a:off x="6556375" y="198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73</xdr:row>
      <xdr:rowOff>228600</xdr:rowOff>
    </xdr:from>
    <xdr:to>
      <xdr:col>10</xdr:col>
      <xdr:colOff>1314450</xdr:colOff>
      <xdr:row>73</xdr:row>
      <xdr:rowOff>314325</xdr:rowOff>
    </xdr:to>
    <xdr:sp macro="" textlink="">
      <xdr:nvSpPr>
        <xdr:cNvPr id="82" name="Стрелка вправо с вырезом 81"/>
        <xdr:cNvSpPr/>
      </xdr:nvSpPr>
      <xdr:spPr>
        <a:xfrm>
          <a:off x="10931525" y="19850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1104900</xdr:colOff>
      <xdr:row>43</xdr:row>
      <xdr:rowOff>247650</xdr:rowOff>
    </xdr:from>
    <xdr:to>
      <xdr:col>2</xdr:col>
      <xdr:colOff>1381125</xdr:colOff>
      <xdr:row>43</xdr:row>
      <xdr:rowOff>333375</xdr:rowOff>
    </xdr:to>
    <xdr:sp macro="" textlink="">
      <xdr:nvSpPr>
        <xdr:cNvPr id="86" name="Стрелка вправо с вырезом 85"/>
        <xdr:cNvSpPr/>
      </xdr:nvSpPr>
      <xdr:spPr>
        <a:xfrm>
          <a:off x="2755900" y="127825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752475</xdr:colOff>
      <xdr:row>43</xdr:row>
      <xdr:rowOff>209550</xdr:rowOff>
    </xdr:from>
    <xdr:to>
      <xdr:col>6</xdr:col>
      <xdr:colOff>1028700</xdr:colOff>
      <xdr:row>43</xdr:row>
      <xdr:rowOff>304800</xdr:rowOff>
    </xdr:to>
    <xdr:sp macro="" textlink="">
      <xdr:nvSpPr>
        <xdr:cNvPr id="87" name="Стрелка вправо с вырезом 86"/>
        <xdr:cNvSpPr/>
      </xdr:nvSpPr>
      <xdr:spPr>
        <a:xfrm>
          <a:off x="6556375" y="12744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43</xdr:row>
      <xdr:rowOff>228600</xdr:rowOff>
    </xdr:from>
    <xdr:to>
      <xdr:col>10</xdr:col>
      <xdr:colOff>1314450</xdr:colOff>
      <xdr:row>43</xdr:row>
      <xdr:rowOff>314325</xdr:rowOff>
    </xdr:to>
    <xdr:sp macro="" textlink="">
      <xdr:nvSpPr>
        <xdr:cNvPr id="88" name="Стрелка вправо с вырезом 87"/>
        <xdr:cNvSpPr/>
      </xdr:nvSpPr>
      <xdr:spPr>
        <a:xfrm>
          <a:off x="10931525" y="12763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1114425</xdr:colOff>
      <xdr:row>55</xdr:row>
      <xdr:rowOff>190500</xdr:rowOff>
    </xdr:from>
    <xdr:to>
      <xdr:col>2</xdr:col>
      <xdr:colOff>1390650</xdr:colOff>
      <xdr:row>55</xdr:row>
      <xdr:rowOff>276225</xdr:rowOff>
    </xdr:to>
    <xdr:sp macro="" textlink="">
      <xdr:nvSpPr>
        <xdr:cNvPr id="2" name="Стрелка вправо с вырезом 1"/>
        <xdr:cNvSpPr/>
      </xdr:nvSpPr>
      <xdr:spPr>
        <a:xfrm>
          <a:off x="3171825" y="27012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55</xdr:row>
      <xdr:rowOff>171450</xdr:rowOff>
    </xdr:from>
    <xdr:to>
      <xdr:col>6</xdr:col>
      <xdr:colOff>1076325</xdr:colOff>
      <xdr:row>55</xdr:row>
      <xdr:rowOff>266700</xdr:rowOff>
    </xdr:to>
    <xdr:sp macro="" textlink="">
      <xdr:nvSpPr>
        <xdr:cNvPr id="3" name="Стрелка вправо с вырезом 2"/>
        <xdr:cNvSpPr/>
      </xdr:nvSpPr>
      <xdr:spPr>
        <a:xfrm>
          <a:off x="7493000" y="26993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97</xdr:row>
      <xdr:rowOff>276225</xdr:rowOff>
    </xdr:from>
    <xdr:to>
      <xdr:col>2</xdr:col>
      <xdr:colOff>1390650</xdr:colOff>
      <xdr:row>97</xdr:row>
      <xdr:rowOff>361950</xdr:rowOff>
    </xdr:to>
    <xdr:sp macro="" textlink="">
      <xdr:nvSpPr>
        <xdr:cNvPr id="4" name="Стрелка вправо с вырезом 3"/>
        <xdr:cNvSpPr/>
      </xdr:nvSpPr>
      <xdr:spPr>
        <a:xfrm>
          <a:off x="3171825" y="33347025"/>
          <a:ext cx="276225" cy="603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97</xdr:row>
      <xdr:rowOff>219075</xdr:rowOff>
    </xdr:from>
    <xdr:to>
      <xdr:col>6</xdr:col>
      <xdr:colOff>1114425</xdr:colOff>
      <xdr:row>97</xdr:row>
      <xdr:rowOff>314325</xdr:rowOff>
    </xdr:to>
    <xdr:sp macro="" textlink="">
      <xdr:nvSpPr>
        <xdr:cNvPr id="5" name="Стрелка вправо с вырезом 4"/>
        <xdr:cNvSpPr/>
      </xdr:nvSpPr>
      <xdr:spPr>
        <a:xfrm>
          <a:off x="7531100" y="332898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1123950</xdr:colOff>
      <xdr:row>109</xdr:row>
      <xdr:rowOff>200025</xdr:rowOff>
    </xdr:from>
    <xdr:to>
      <xdr:col>2</xdr:col>
      <xdr:colOff>1400175</xdr:colOff>
      <xdr:row>109</xdr:row>
      <xdr:rowOff>285750</xdr:rowOff>
    </xdr:to>
    <xdr:sp macro="" textlink="">
      <xdr:nvSpPr>
        <xdr:cNvPr id="6" name="Стрелка вправо с вырезом 5"/>
        <xdr:cNvSpPr/>
      </xdr:nvSpPr>
      <xdr:spPr>
        <a:xfrm>
          <a:off x="3181350" y="357473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857250</xdr:colOff>
      <xdr:row>109</xdr:row>
      <xdr:rowOff>180975</xdr:rowOff>
    </xdr:from>
    <xdr:to>
      <xdr:col>6</xdr:col>
      <xdr:colOff>1133475</xdr:colOff>
      <xdr:row>109</xdr:row>
      <xdr:rowOff>276225</xdr:rowOff>
    </xdr:to>
    <xdr:sp macro="" textlink="">
      <xdr:nvSpPr>
        <xdr:cNvPr id="7" name="Стрелка вправо с вырезом 6"/>
        <xdr:cNvSpPr/>
      </xdr:nvSpPr>
      <xdr:spPr>
        <a:xfrm>
          <a:off x="7550150" y="357282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47625</xdr:colOff>
      <xdr:row>54</xdr:row>
      <xdr:rowOff>255499</xdr:rowOff>
    </xdr:from>
    <xdr:to>
      <xdr:col>0</xdr:col>
      <xdr:colOff>819150</xdr:colOff>
      <xdr:row>54</xdr:row>
      <xdr:rowOff>260173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823899"/>
          <a:ext cx="77152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54</xdr:row>
      <xdr:rowOff>228600</xdr:rowOff>
    </xdr:from>
    <xdr:to>
      <xdr:col>4</xdr:col>
      <xdr:colOff>819150</xdr:colOff>
      <xdr:row>54</xdr:row>
      <xdr:rowOff>233274</xdr:rowOff>
    </xdr:to>
    <xdr:pic>
      <xdr:nvPicPr>
        <xdr:cNvPr id="9" name="Рисунок 2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925" y="26822400"/>
          <a:ext cx="771525" cy="4674"/>
        </a:xfrm>
        <a:prstGeom prst="rect">
          <a:avLst/>
        </a:prstGeom>
      </xdr:spPr>
    </xdr:pic>
    <xdr:clientData/>
  </xdr:twoCellAnchor>
  <xdr:twoCellAnchor>
    <xdr:from>
      <xdr:col>10</xdr:col>
      <xdr:colOff>1038225</xdr:colOff>
      <xdr:row>55</xdr:row>
      <xdr:rowOff>228600</xdr:rowOff>
    </xdr:from>
    <xdr:to>
      <xdr:col>10</xdr:col>
      <xdr:colOff>1314450</xdr:colOff>
      <xdr:row>55</xdr:row>
      <xdr:rowOff>314325</xdr:rowOff>
    </xdr:to>
    <xdr:sp macro="" textlink="">
      <xdr:nvSpPr>
        <xdr:cNvPr id="11" name="Стрелка вправо с вырезом 10"/>
        <xdr:cNvSpPr/>
      </xdr:nvSpPr>
      <xdr:spPr>
        <a:xfrm>
          <a:off x="11998325" y="27051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97</xdr:row>
      <xdr:rowOff>228600</xdr:rowOff>
    </xdr:from>
    <xdr:to>
      <xdr:col>10</xdr:col>
      <xdr:colOff>1314450</xdr:colOff>
      <xdr:row>97</xdr:row>
      <xdr:rowOff>314325</xdr:rowOff>
    </xdr:to>
    <xdr:sp macro="" textlink="">
      <xdr:nvSpPr>
        <xdr:cNvPr id="12" name="Стрелка вправо с вырезом 11"/>
        <xdr:cNvSpPr/>
      </xdr:nvSpPr>
      <xdr:spPr>
        <a:xfrm>
          <a:off x="11998325" y="33299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109</xdr:row>
      <xdr:rowOff>228600</xdr:rowOff>
    </xdr:from>
    <xdr:to>
      <xdr:col>10</xdr:col>
      <xdr:colOff>1314450</xdr:colOff>
      <xdr:row>109</xdr:row>
      <xdr:rowOff>314325</xdr:rowOff>
    </xdr:to>
    <xdr:sp macro="" textlink="">
      <xdr:nvSpPr>
        <xdr:cNvPr id="13" name="Стрелка вправо с вырезом 12"/>
        <xdr:cNvSpPr/>
      </xdr:nvSpPr>
      <xdr:spPr>
        <a:xfrm>
          <a:off x="11998325" y="35775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73</xdr:row>
      <xdr:rowOff>190500</xdr:rowOff>
    </xdr:from>
    <xdr:to>
      <xdr:col>2</xdr:col>
      <xdr:colOff>1390650</xdr:colOff>
      <xdr:row>73</xdr:row>
      <xdr:rowOff>276225</xdr:rowOff>
    </xdr:to>
    <xdr:sp macro="" textlink="">
      <xdr:nvSpPr>
        <xdr:cNvPr id="14" name="Стрелка вправо с вырезом 13"/>
        <xdr:cNvSpPr/>
      </xdr:nvSpPr>
      <xdr:spPr>
        <a:xfrm>
          <a:off x="3171825" y="29489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73</xdr:row>
      <xdr:rowOff>171450</xdr:rowOff>
    </xdr:from>
    <xdr:to>
      <xdr:col>6</xdr:col>
      <xdr:colOff>1076325</xdr:colOff>
      <xdr:row>73</xdr:row>
      <xdr:rowOff>266700</xdr:rowOff>
    </xdr:to>
    <xdr:sp macro="" textlink="">
      <xdr:nvSpPr>
        <xdr:cNvPr id="15" name="Стрелка вправо с вырезом 14"/>
        <xdr:cNvSpPr/>
      </xdr:nvSpPr>
      <xdr:spPr>
        <a:xfrm>
          <a:off x="7493000" y="294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73</xdr:row>
      <xdr:rowOff>228600</xdr:rowOff>
    </xdr:from>
    <xdr:to>
      <xdr:col>10</xdr:col>
      <xdr:colOff>1314450</xdr:colOff>
      <xdr:row>73</xdr:row>
      <xdr:rowOff>314325</xdr:rowOff>
    </xdr:to>
    <xdr:sp macro="" textlink="">
      <xdr:nvSpPr>
        <xdr:cNvPr id="16" name="Стрелка вправо с вырезом 15"/>
        <xdr:cNvSpPr/>
      </xdr:nvSpPr>
      <xdr:spPr>
        <a:xfrm>
          <a:off x="11998325" y="295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43</xdr:row>
      <xdr:rowOff>190500</xdr:rowOff>
    </xdr:from>
    <xdr:to>
      <xdr:col>2</xdr:col>
      <xdr:colOff>1390650</xdr:colOff>
      <xdr:row>43</xdr:row>
      <xdr:rowOff>276225</xdr:rowOff>
    </xdr:to>
    <xdr:sp macro="" textlink="">
      <xdr:nvSpPr>
        <xdr:cNvPr id="17" name="Стрелка вправо с вырезом 16"/>
        <xdr:cNvSpPr/>
      </xdr:nvSpPr>
      <xdr:spPr>
        <a:xfrm>
          <a:off x="3171825" y="2456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43</xdr:row>
      <xdr:rowOff>171450</xdr:rowOff>
    </xdr:from>
    <xdr:to>
      <xdr:col>6</xdr:col>
      <xdr:colOff>1076325</xdr:colOff>
      <xdr:row>43</xdr:row>
      <xdr:rowOff>266700</xdr:rowOff>
    </xdr:to>
    <xdr:sp macro="" textlink="">
      <xdr:nvSpPr>
        <xdr:cNvPr id="18" name="Стрелка вправо с вырезом 17"/>
        <xdr:cNvSpPr/>
      </xdr:nvSpPr>
      <xdr:spPr>
        <a:xfrm>
          <a:off x="7493000" y="24542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43</xdr:row>
      <xdr:rowOff>228600</xdr:rowOff>
    </xdr:from>
    <xdr:to>
      <xdr:col>10</xdr:col>
      <xdr:colOff>1314450</xdr:colOff>
      <xdr:row>43</xdr:row>
      <xdr:rowOff>314325</xdr:rowOff>
    </xdr:to>
    <xdr:sp macro="" textlink="">
      <xdr:nvSpPr>
        <xdr:cNvPr id="19" name="Стрелка вправо с вырезом 18"/>
        <xdr:cNvSpPr/>
      </xdr:nvSpPr>
      <xdr:spPr>
        <a:xfrm>
          <a:off x="11998325" y="24599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49</xdr:row>
      <xdr:rowOff>190500</xdr:rowOff>
    </xdr:from>
    <xdr:to>
      <xdr:col>2</xdr:col>
      <xdr:colOff>1390650</xdr:colOff>
      <xdr:row>49</xdr:row>
      <xdr:rowOff>276225</xdr:rowOff>
    </xdr:to>
    <xdr:sp macro="" textlink="">
      <xdr:nvSpPr>
        <xdr:cNvPr id="20" name="Стрелка вправо с вырезом 19"/>
        <xdr:cNvSpPr/>
      </xdr:nvSpPr>
      <xdr:spPr>
        <a:xfrm>
          <a:off x="3171825" y="25819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49</xdr:row>
      <xdr:rowOff>171450</xdr:rowOff>
    </xdr:from>
    <xdr:to>
      <xdr:col>6</xdr:col>
      <xdr:colOff>1076325</xdr:colOff>
      <xdr:row>49</xdr:row>
      <xdr:rowOff>266700</xdr:rowOff>
    </xdr:to>
    <xdr:sp macro="" textlink="">
      <xdr:nvSpPr>
        <xdr:cNvPr id="21" name="Стрелка вправо с вырезом 20"/>
        <xdr:cNvSpPr/>
      </xdr:nvSpPr>
      <xdr:spPr>
        <a:xfrm>
          <a:off x="7493000" y="25800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49</xdr:row>
      <xdr:rowOff>228600</xdr:rowOff>
    </xdr:from>
    <xdr:to>
      <xdr:col>10</xdr:col>
      <xdr:colOff>1314450</xdr:colOff>
      <xdr:row>49</xdr:row>
      <xdr:rowOff>314325</xdr:rowOff>
    </xdr:to>
    <xdr:sp macro="" textlink="">
      <xdr:nvSpPr>
        <xdr:cNvPr id="22" name="Стрелка вправо с вырезом 21"/>
        <xdr:cNvSpPr/>
      </xdr:nvSpPr>
      <xdr:spPr>
        <a:xfrm>
          <a:off x="11998325" y="258572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61</xdr:row>
      <xdr:rowOff>190500</xdr:rowOff>
    </xdr:from>
    <xdr:to>
      <xdr:col>2</xdr:col>
      <xdr:colOff>1390650</xdr:colOff>
      <xdr:row>61</xdr:row>
      <xdr:rowOff>276225</xdr:rowOff>
    </xdr:to>
    <xdr:sp macro="" textlink="">
      <xdr:nvSpPr>
        <xdr:cNvPr id="23" name="Стрелка вправо с вырезом 22"/>
        <xdr:cNvSpPr/>
      </xdr:nvSpPr>
      <xdr:spPr>
        <a:xfrm>
          <a:off x="3171825" y="2825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61</xdr:row>
      <xdr:rowOff>171450</xdr:rowOff>
    </xdr:from>
    <xdr:to>
      <xdr:col>6</xdr:col>
      <xdr:colOff>1076325</xdr:colOff>
      <xdr:row>61</xdr:row>
      <xdr:rowOff>266700</xdr:rowOff>
    </xdr:to>
    <xdr:sp macro="" textlink="">
      <xdr:nvSpPr>
        <xdr:cNvPr id="24" name="Стрелка вправо с вырезом 23"/>
        <xdr:cNvSpPr/>
      </xdr:nvSpPr>
      <xdr:spPr>
        <a:xfrm>
          <a:off x="7493000" y="28238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47625</xdr:colOff>
      <xdr:row>60</xdr:row>
      <xdr:rowOff>228600</xdr:rowOff>
    </xdr:from>
    <xdr:to>
      <xdr:col>4</xdr:col>
      <xdr:colOff>819150</xdr:colOff>
      <xdr:row>60</xdr:row>
      <xdr:rowOff>233274</xdr:rowOff>
    </xdr:to>
    <xdr:pic>
      <xdr:nvPicPr>
        <xdr:cNvPr id="25" name="Рисунок 2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925" y="28067000"/>
          <a:ext cx="771525" cy="4674"/>
        </a:xfrm>
        <a:prstGeom prst="rect">
          <a:avLst/>
        </a:prstGeom>
      </xdr:spPr>
    </xdr:pic>
    <xdr:clientData/>
  </xdr:twoCellAnchor>
  <xdr:twoCellAnchor>
    <xdr:from>
      <xdr:col>10</xdr:col>
      <xdr:colOff>1038225</xdr:colOff>
      <xdr:row>61</xdr:row>
      <xdr:rowOff>228600</xdr:rowOff>
    </xdr:from>
    <xdr:to>
      <xdr:col>10</xdr:col>
      <xdr:colOff>1314450</xdr:colOff>
      <xdr:row>61</xdr:row>
      <xdr:rowOff>314325</xdr:rowOff>
    </xdr:to>
    <xdr:sp macro="" textlink="">
      <xdr:nvSpPr>
        <xdr:cNvPr id="26" name="Стрелка вправо с вырезом 25"/>
        <xdr:cNvSpPr/>
      </xdr:nvSpPr>
      <xdr:spPr>
        <a:xfrm>
          <a:off x="11998325" y="28295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1368425</xdr:colOff>
      <xdr:row>79</xdr:row>
      <xdr:rowOff>292100</xdr:rowOff>
    </xdr:from>
    <xdr:to>
      <xdr:col>2</xdr:col>
      <xdr:colOff>1644650</xdr:colOff>
      <xdr:row>79</xdr:row>
      <xdr:rowOff>377825</xdr:rowOff>
    </xdr:to>
    <xdr:sp macro="" textlink="">
      <xdr:nvSpPr>
        <xdr:cNvPr id="27" name="Стрелка вправо с вырезом 26"/>
        <xdr:cNvSpPr/>
      </xdr:nvSpPr>
      <xdr:spPr>
        <a:xfrm>
          <a:off x="3425825" y="30822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1092200</xdr:colOff>
      <xdr:row>79</xdr:row>
      <xdr:rowOff>273050</xdr:rowOff>
    </xdr:from>
    <xdr:to>
      <xdr:col>6</xdr:col>
      <xdr:colOff>1368425</xdr:colOff>
      <xdr:row>79</xdr:row>
      <xdr:rowOff>368300</xdr:rowOff>
    </xdr:to>
    <xdr:sp macro="" textlink="">
      <xdr:nvSpPr>
        <xdr:cNvPr id="28" name="Стрелка вправо с вырезом 27"/>
        <xdr:cNvSpPr/>
      </xdr:nvSpPr>
      <xdr:spPr>
        <a:xfrm>
          <a:off x="7785100" y="30803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1381125</xdr:colOff>
      <xdr:row>79</xdr:row>
      <xdr:rowOff>304800</xdr:rowOff>
    </xdr:from>
    <xdr:to>
      <xdr:col>10</xdr:col>
      <xdr:colOff>1657350</xdr:colOff>
      <xdr:row>79</xdr:row>
      <xdr:rowOff>390525</xdr:rowOff>
    </xdr:to>
    <xdr:sp macro="" textlink="">
      <xdr:nvSpPr>
        <xdr:cNvPr id="29" name="Стрелка вправо с вырезом 28"/>
        <xdr:cNvSpPr/>
      </xdr:nvSpPr>
      <xdr:spPr>
        <a:xfrm>
          <a:off x="12341225" y="30835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Дозака</a:t>
          </a:r>
        </a:p>
      </xdr:txBody>
    </xdr:sp>
    <xdr:clientData/>
  </xdr:twoCellAnchor>
  <xdr:twoCellAnchor>
    <xdr:from>
      <xdr:col>2</xdr:col>
      <xdr:colOff>1368425</xdr:colOff>
      <xdr:row>85</xdr:row>
      <xdr:rowOff>292100</xdr:rowOff>
    </xdr:from>
    <xdr:to>
      <xdr:col>2</xdr:col>
      <xdr:colOff>1644650</xdr:colOff>
      <xdr:row>85</xdr:row>
      <xdr:rowOff>377825</xdr:rowOff>
    </xdr:to>
    <xdr:sp macro="" textlink="">
      <xdr:nvSpPr>
        <xdr:cNvPr id="30" name="Стрелка вправо с вырезом 29"/>
        <xdr:cNvSpPr/>
      </xdr:nvSpPr>
      <xdr:spPr>
        <a:xfrm>
          <a:off x="3425825" y="321818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1092200</xdr:colOff>
      <xdr:row>85</xdr:row>
      <xdr:rowOff>273050</xdr:rowOff>
    </xdr:from>
    <xdr:to>
      <xdr:col>6</xdr:col>
      <xdr:colOff>1368425</xdr:colOff>
      <xdr:row>85</xdr:row>
      <xdr:rowOff>368300</xdr:rowOff>
    </xdr:to>
    <xdr:sp macro="" textlink="">
      <xdr:nvSpPr>
        <xdr:cNvPr id="31" name="Стрелка вправо с вырезом 30"/>
        <xdr:cNvSpPr/>
      </xdr:nvSpPr>
      <xdr:spPr>
        <a:xfrm>
          <a:off x="7785100" y="32162750"/>
          <a:ext cx="276225" cy="190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1381125</xdr:colOff>
      <xdr:row>85</xdr:row>
      <xdr:rowOff>304800</xdr:rowOff>
    </xdr:from>
    <xdr:to>
      <xdr:col>10</xdr:col>
      <xdr:colOff>1657350</xdr:colOff>
      <xdr:row>85</xdr:row>
      <xdr:rowOff>390525</xdr:rowOff>
    </xdr:to>
    <xdr:sp macro="" textlink="">
      <xdr:nvSpPr>
        <xdr:cNvPr id="32" name="Стрелка вправо с вырезом 31"/>
        <xdr:cNvSpPr/>
      </xdr:nvSpPr>
      <xdr:spPr>
        <a:xfrm>
          <a:off x="12341225" y="32181800"/>
          <a:ext cx="276225" cy="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Дозака</a:t>
          </a:r>
        </a:p>
      </xdr:txBody>
    </xdr:sp>
    <xdr:clientData/>
  </xdr:twoCellAnchor>
  <xdr:twoCellAnchor>
    <xdr:from>
      <xdr:col>2</xdr:col>
      <xdr:colOff>1114425</xdr:colOff>
      <xdr:row>103</xdr:row>
      <xdr:rowOff>276225</xdr:rowOff>
    </xdr:from>
    <xdr:to>
      <xdr:col>2</xdr:col>
      <xdr:colOff>1390650</xdr:colOff>
      <xdr:row>103</xdr:row>
      <xdr:rowOff>361950</xdr:rowOff>
    </xdr:to>
    <xdr:sp macro="" textlink="">
      <xdr:nvSpPr>
        <xdr:cNvPr id="33" name="Стрелка вправо с вырезом 32"/>
        <xdr:cNvSpPr/>
      </xdr:nvSpPr>
      <xdr:spPr>
        <a:xfrm>
          <a:off x="3171825" y="3457892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103</xdr:row>
      <xdr:rowOff>219075</xdr:rowOff>
    </xdr:from>
    <xdr:to>
      <xdr:col>6</xdr:col>
      <xdr:colOff>1114425</xdr:colOff>
      <xdr:row>103</xdr:row>
      <xdr:rowOff>314325</xdr:rowOff>
    </xdr:to>
    <xdr:sp macro="" textlink="">
      <xdr:nvSpPr>
        <xdr:cNvPr id="34" name="Стрелка вправо с вырезом 33"/>
        <xdr:cNvSpPr/>
      </xdr:nvSpPr>
      <xdr:spPr>
        <a:xfrm>
          <a:off x="7531100" y="345217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103</xdr:row>
      <xdr:rowOff>228600</xdr:rowOff>
    </xdr:from>
    <xdr:to>
      <xdr:col>10</xdr:col>
      <xdr:colOff>1314450</xdr:colOff>
      <xdr:row>103</xdr:row>
      <xdr:rowOff>314325</xdr:rowOff>
    </xdr:to>
    <xdr:sp macro="" textlink="">
      <xdr:nvSpPr>
        <xdr:cNvPr id="35" name="Стрелка вправо с вырезом 34"/>
        <xdr:cNvSpPr/>
      </xdr:nvSpPr>
      <xdr:spPr>
        <a:xfrm>
          <a:off x="11998325" y="34531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247650</xdr:colOff>
      <xdr:row>0</xdr:row>
      <xdr:rowOff>114300</xdr:rowOff>
    </xdr:from>
    <xdr:to>
      <xdr:col>2</xdr:col>
      <xdr:colOff>161925</xdr:colOff>
      <xdr:row>0</xdr:row>
      <xdr:rowOff>685800</xdr:rowOff>
    </xdr:to>
    <xdr:grpSp>
      <xdr:nvGrpSpPr>
        <xdr:cNvPr id="36" name="Group 1"/>
        <xdr:cNvGrpSpPr>
          <a:grpSpLocks/>
        </xdr:cNvGrpSpPr>
      </xdr:nvGrpSpPr>
      <xdr:grpSpPr bwMode="auto">
        <a:xfrm>
          <a:off x="247650" y="114300"/>
          <a:ext cx="1565275" cy="571500"/>
          <a:chOff x="108723675" y="109482600"/>
          <a:chExt cx="1170000" cy="474273"/>
        </a:xfrm>
      </xdr:grpSpPr>
      <xdr:pic>
        <xdr:nvPicPr>
          <xdr:cNvPr id="37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1114425</xdr:colOff>
      <xdr:row>67</xdr:row>
      <xdr:rowOff>190500</xdr:rowOff>
    </xdr:from>
    <xdr:to>
      <xdr:col>2</xdr:col>
      <xdr:colOff>1390650</xdr:colOff>
      <xdr:row>67</xdr:row>
      <xdr:rowOff>276225</xdr:rowOff>
    </xdr:to>
    <xdr:sp macro="" textlink="">
      <xdr:nvSpPr>
        <xdr:cNvPr id="39" name="Стрелка вправо с вырезом 38"/>
        <xdr:cNvSpPr/>
      </xdr:nvSpPr>
      <xdr:spPr>
        <a:xfrm>
          <a:off x="2765425" y="89789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67</xdr:row>
      <xdr:rowOff>171450</xdr:rowOff>
    </xdr:from>
    <xdr:to>
      <xdr:col>6</xdr:col>
      <xdr:colOff>1076325</xdr:colOff>
      <xdr:row>67</xdr:row>
      <xdr:rowOff>266700</xdr:rowOff>
    </xdr:to>
    <xdr:sp macro="" textlink="">
      <xdr:nvSpPr>
        <xdr:cNvPr id="40" name="Стрелка вправо с вырезом 39"/>
        <xdr:cNvSpPr/>
      </xdr:nvSpPr>
      <xdr:spPr>
        <a:xfrm>
          <a:off x="6565900" y="8959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47625</xdr:colOff>
      <xdr:row>66</xdr:row>
      <xdr:rowOff>228600</xdr:rowOff>
    </xdr:from>
    <xdr:to>
      <xdr:col>4</xdr:col>
      <xdr:colOff>819150</xdr:colOff>
      <xdr:row>66</xdr:row>
      <xdr:rowOff>233274</xdr:rowOff>
    </xdr:to>
    <xdr:pic>
      <xdr:nvPicPr>
        <xdr:cNvPr id="41" name="Рисунок 2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8458200"/>
          <a:ext cx="771525" cy="4674"/>
        </a:xfrm>
        <a:prstGeom prst="rect">
          <a:avLst/>
        </a:prstGeom>
      </xdr:spPr>
    </xdr:pic>
    <xdr:clientData/>
  </xdr:twoCellAnchor>
  <xdr:twoCellAnchor>
    <xdr:from>
      <xdr:col>10</xdr:col>
      <xdr:colOff>1038225</xdr:colOff>
      <xdr:row>67</xdr:row>
      <xdr:rowOff>228600</xdr:rowOff>
    </xdr:from>
    <xdr:to>
      <xdr:col>10</xdr:col>
      <xdr:colOff>1314450</xdr:colOff>
      <xdr:row>67</xdr:row>
      <xdr:rowOff>314325</xdr:rowOff>
    </xdr:to>
    <xdr:sp macro="" textlink="">
      <xdr:nvSpPr>
        <xdr:cNvPr id="42" name="Стрелка вправо с вырезом 41"/>
        <xdr:cNvSpPr/>
      </xdr:nvSpPr>
      <xdr:spPr>
        <a:xfrm>
          <a:off x="10791825" y="9017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7</xdr:row>
      <xdr:rowOff>190500</xdr:rowOff>
    </xdr:from>
    <xdr:to>
      <xdr:col>2</xdr:col>
      <xdr:colOff>1390650</xdr:colOff>
      <xdr:row>7</xdr:row>
      <xdr:rowOff>276225</xdr:rowOff>
    </xdr:to>
    <xdr:sp macro="" textlink="">
      <xdr:nvSpPr>
        <xdr:cNvPr id="43" name="Стрелка вправо с вырезом 42"/>
        <xdr:cNvSpPr/>
      </xdr:nvSpPr>
      <xdr:spPr>
        <a:xfrm>
          <a:off x="2765425" y="51816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7</xdr:row>
      <xdr:rowOff>171450</xdr:rowOff>
    </xdr:from>
    <xdr:to>
      <xdr:col>6</xdr:col>
      <xdr:colOff>1076325</xdr:colOff>
      <xdr:row>7</xdr:row>
      <xdr:rowOff>266700</xdr:rowOff>
    </xdr:to>
    <xdr:sp macro="" textlink="">
      <xdr:nvSpPr>
        <xdr:cNvPr id="44" name="Стрелка вправо с вырезом 43"/>
        <xdr:cNvSpPr/>
      </xdr:nvSpPr>
      <xdr:spPr>
        <a:xfrm>
          <a:off x="6565900" y="5162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</xdr:row>
      <xdr:rowOff>228600</xdr:rowOff>
    </xdr:from>
    <xdr:to>
      <xdr:col>10</xdr:col>
      <xdr:colOff>1314450</xdr:colOff>
      <xdr:row>7</xdr:row>
      <xdr:rowOff>314325</xdr:rowOff>
    </xdr:to>
    <xdr:sp macro="" textlink="">
      <xdr:nvSpPr>
        <xdr:cNvPr id="45" name="Стрелка вправо с вырезом 44"/>
        <xdr:cNvSpPr/>
      </xdr:nvSpPr>
      <xdr:spPr>
        <a:xfrm>
          <a:off x="10791825" y="5219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13</xdr:row>
      <xdr:rowOff>190500</xdr:rowOff>
    </xdr:from>
    <xdr:to>
      <xdr:col>2</xdr:col>
      <xdr:colOff>1390650</xdr:colOff>
      <xdr:row>13</xdr:row>
      <xdr:rowOff>276225</xdr:rowOff>
    </xdr:to>
    <xdr:sp macro="" textlink="">
      <xdr:nvSpPr>
        <xdr:cNvPr id="46" name="Стрелка вправо с вырезом 45"/>
        <xdr:cNvSpPr/>
      </xdr:nvSpPr>
      <xdr:spPr>
        <a:xfrm>
          <a:off x="2765425" y="36576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13</xdr:row>
      <xdr:rowOff>171450</xdr:rowOff>
    </xdr:from>
    <xdr:to>
      <xdr:col>6</xdr:col>
      <xdr:colOff>1076325</xdr:colOff>
      <xdr:row>13</xdr:row>
      <xdr:rowOff>266700</xdr:rowOff>
    </xdr:to>
    <xdr:sp macro="" textlink="">
      <xdr:nvSpPr>
        <xdr:cNvPr id="47" name="Стрелка вправо с вырезом 46"/>
        <xdr:cNvSpPr/>
      </xdr:nvSpPr>
      <xdr:spPr>
        <a:xfrm>
          <a:off x="6565900" y="3638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13</xdr:row>
      <xdr:rowOff>228600</xdr:rowOff>
    </xdr:from>
    <xdr:to>
      <xdr:col>10</xdr:col>
      <xdr:colOff>1314450</xdr:colOff>
      <xdr:row>13</xdr:row>
      <xdr:rowOff>314325</xdr:rowOff>
    </xdr:to>
    <xdr:sp macro="" textlink="">
      <xdr:nvSpPr>
        <xdr:cNvPr id="48" name="Стрелка вправо с вырезом 47"/>
        <xdr:cNvSpPr/>
      </xdr:nvSpPr>
      <xdr:spPr>
        <a:xfrm>
          <a:off x="10791825" y="3695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19</xdr:row>
      <xdr:rowOff>190500</xdr:rowOff>
    </xdr:from>
    <xdr:to>
      <xdr:col>2</xdr:col>
      <xdr:colOff>1390650</xdr:colOff>
      <xdr:row>19</xdr:row>
      <xdr:rowOff>276225</xdr:rowOff>
    </xdr:to>
    <xdr:sp macro="" textlink="">
      <xdr:nvSpPr>
        <xdr:cNvPr id="49" name="Стрелка вправо с вырезом 48"/>
        <xdr:cNvSpPr/>
      </xdr:nvSpPr>
      <xdr:spPr>
        <a:xfrm>
          <a:off x="2765425" y="54737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19</xdr:row>
      <xdr:rowOff>171450</xdr:rowOff>
    </xdr:from>
    <xdr:to>
      <xdr:col>6</xdr:col>
      <xdr:colOff>1076325</xdr:colOff>
      <xdr:row>19</xdr:row>
      <xdr:rowOff>266700</xdr:rowOff>
    </xdr:to>
    <xdr:sp macro="" textlink="">
      <xdr:nvSpPr>
        <xdr:cNvPr id="50" name="Стрелка вправо с вырезом 49"/>
        <xdr:cNvSpPr/>
      </xdr:nvSpPr>
      <xdr:spPr>
        <a:xfrm>
          <a:off x="6565900" y="5454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19</xdr:row>
      <xdr:rowOff>228600</xdr:rowOff>
    </xdr:from>
    <xdr:to>
      <xdr:col>10</xdr:col>
      <xdr:colOff>1314450</xdr:colOff>
      <xdr:row>19</xdr:row>
      <xdr:rowOff>314325</xdr:rowOff>
    </xdr:to>
    <xdr:sp macro="" textlink="">
      <xdr:nvSpPr>
        <xdr:cNvPr id="51" name="Стрелка вправо с вырезом 50"/>
        <xdr:cNvSpPr/>
      </xdr:nvSpPr>
      <xdr:spPr>
        <a:xfrm>
          <a:off x="10791825" y="5511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37</xdr:row>
      <xdr:rowOff>190500</xdr:rowOff>
    </xdr:from>
    <xdr:to>
      <xdr:col>2</xdr:col>
      <xdr:colOff>1390650</xdr:colOff>
      <xdr:row>37</xdr:row>
      <xdr:rowOff>276225</xdr:rowOff>
    </xdr:to>
    <xdr:sp macro="" textlink="">
      <xdr:nvSpPr>
        <xdr:cNvPr id="52" name="Стрелка вправо с вырезом 51"/>
        <xdr:cNvSpPr/>
      </xdr:nvSpPr>
      <xdr:spPr>
        <a:xfrm>
          <a:off x="2765425" y="71501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37</xdr:row>
      <xdr:rowOff>171450</xdr:rowOff>
    </xdr:from>
    <xdr:to>
      <xdr:col>6</xdr:col>
      <xdr:colOff>1076325</xdr:colOff>
      <xdr:row>37</xdr:row>
      <xdr:rowOff>266700</xdr:rowOff>
    </xdr:to>
    <xdr:sp macro="" textlink="">
      <xdr:nvSpPr>
        <xdr:cNvPr id="53" name="Стрелка вправо с вырезом 52"/>
        <xdr:cNvSpPr/>
      </xdr:nvSpPr>
      <xdr:spPr>
        <a:xfrm>
          <a:off x="6565900" y="71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37</xdr:row>
      <xdr:rowOff>228600</xdr:rowOff>
    </xdr:from>
    <xdr:to>
      <xdr:col>10</xdr:col>
      <xdr:colOff>1314450</xdr:colOff>
      <xdr:row>37</xdr:row>
      <xdr:rowOff>314325</xdr:rowOff>
    </xdr:to>
    <xdr:sp macro="" textlink="">
      <xdr:nvSpPr>
        <xdr:cNvPr id="54" name="Стрелка вправо с вырезом 53"/>
        <xdr:cNvSpPr/>
      </xdr:nvSpPr>
      <xdr:spPr>
        <a:xfrm>
          <a:off x="10791825" y="7188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31</xdr:row>
      <xdr:rowOff>190500</xdr:rowOff>
    </xdr:from>
    <xdr:to>
      <xdr:col>2</xdr:col>
      <xdr:colOff>1390650</xdr:colOff>
      <xdr:row>31</xdr:row>
      <xdr:rowOff>276225</xdr:rowOff>
    </xdr:to>
    <xdr:sp macro="" textlink="">
      <xdr:nvSpPr>
        <xdr:cNvPr id="55" name="Стрелка вправо с вырезом 54"/>
        <xdr:cNvSpPr/>
      </xdr:nvSpPr>
      <xdr:spPr>
        <a:xfrm>
          <a:off x="2765425" y="71501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31</xdr:row>
      <xdr:rowOff>171450</xdr:rowOff>
    </xdr:from>
    <xdr:to>
      <xdr:col>6</xdr:col>
      <xdr:colOff>1076325</xdr:colOff>
      <xdr:row>31</xdr:row>
      <xdr:rowOff>266700</xdr:rowOff>
    </xdr:to>
    <xdr:sp macro="" textlink="">
      <xdr:nvSpPr>
        <xdr:cNvPr id="56" name="Стрелка вправо с вырезом 55"/>
        <xdr:cNvSpPr/>
      </xdr:nvSpPr>
      <xdr:spPr>
        <a:xfrm>
          <a:off x="6565900" y="71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31</xdr:row>
      <xdr:rowOff>228600</xdr:rowOff>
    </xdr:from>
    <xdr:to>
      <xdr:col>10</xdr:col>
      <xdr:colOff>1314450</xdr:colOff>
      <xdr:row>31</xdr:row>
      <xdr:rowOff>314325</xdr:rowOff>
    </xdr:to>
    <xdr:sp macro="" textlink="">
      <xdr:nvSpPr>
        <xdr:cNvPr id="57" name="Стрелка вправо с вырезом 56"/>
        <xdr:cNvSpPr/>
      </xdr:nvSpPr>
      <xdr:spPr>
        <a:xfrm>
          <a:off x="10791825" y="7188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1368425</xdr:colOff>
      <xdr:row>91</xdr:row>
      <xdr:rowOff>292100</xdr:rowOff>
    </xdr:from>
    <xdr:to>
      <xdr:col>2</xdr:col>
      <xdr:colOff>1644650</xdr:colOff>
      <xdr:row>91</xdr:row>
      <xdr:rowOff>377825</xdr:rowOff>
    </xdr:to>
    <xdr:sp macro="" textlink="">
      <xdr:nvSpPr>
        <xdr:cNvPr id="58" name="Стрелка вправо с вырезом 57"/>
        <xdr:cNvSpPr/>
      </xdr:nvSpPr>
      <xdr:spPr>
        <a:xfrm>
          <a:off x="2930525" y="25006300"/>
          <a:ext cx="0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1092200</xdr:colOff>
      <xdr:row>91</xdr:row>
      <xdr:rowOff>273050</xdr:rowOff>
    </xdr:from>
    <xdr:to>
      <xdr:col>6</xdr:col>
      <xdr:colOff>1368425</xdr:colOff>
      <xdr:row>91</xdr:row>
      <xdr:rowOff>368300</xdr:rowOff>
    </xdr:to>
    <xdr:sp macro="" textlink="">
      <xdr:nvSpPr>
        <xdr:cNvPr id="59" name="Стрелка вправо с вырезом 58"/>
        <xdr:cNvSpPr/>
      </xdr:nvSpPr>
      <xdr:spPr>
        <a:xfrm>
          <a:off x="6858000" y="24987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1381125</xdr:colOff>
      <xdr:row>91</xdr:row>
      <xdr:rowOff>304800</xdr:rowOff>
    </xdr:from>
    <xdr:to>
      <xdr:col>10</xdr:col>
      <xdr:colOff>1657350</xdr:colOff>
      <xdr:row>91</xdr:row>
      <xdr:rowOff>390525</xdr:rowOff>
    </xdr:to>
    <xdr:sp macro="" textlink="">
      <xdr:nvSpPr>
        <xdr:cNvPr id="60" name="Стрелка вправо с вырезом 59"/>
        <xdr:cNvSpPr/>
      </xdr:nvSpPr>
      <xdr:spPr>
        <a:xfrm>
          <a:off x="11134725" y="25019000"/>
          <a:ext cx="857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Дозака</a:t>
          </a:r>
        </a:p>
      </xdr:txBody>
    </xdr:sp>
    <xdr:clientData/>
  </xdr:twoCellAnchor>
  <xdr:twoCellAnchor>
    <xdr:from>
      <xdr:col>2</xdr:col>
      <xdr:colOff>1123950</xdr:colOff>
      <xdr:row>115</xdr:row>
      <xdr:rowOff>200025</xdr:rowOff>
    </xdr:from>
    <xdr:to>
      <xdr:col>2</xdr:col>
      <xdr:colOff>1400175</xdr:colOff>
      <xdr:row>115</xdr:row>
      <xdr:rowOff>285750</xdr:rowOff>
    </xdr:to>
    <xdr:sp macro="" textlink="">
      <xdr:nvSpPr>
        <xdr:cNvPr id="61" name="Стрелка вправо с вырезом 60"/>
        <xdr:cNvSpPr/>
      </xdr:nvSpPr>
      <xdr:spPr>
        <a:xfrm>
          <a:off x="2774950" y="32051625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857250</xdr:colOff>
      <xdr:row>115</xdr:row>
      <xdr:rowOff>180975</xdr:rowOff>
    </xdr:from>
    <xdr:to>
      <xdr:col>6</xdr:col>
      <xdr:colOff>1133475</xdr:colOff>
      <xdr:row>115</xdr:row>
      <xdr:rowOff>276225</xdr:rowOff>
    </xdr:to>
    <xdr:sp macro="" textlink="">
      <xdr:nvSpPr>
        <xdr:cNvPr id="62" name="Стрелка вправо с вырезом 61"/>
        <xdr:cNvSpPr/>
      </xdr:nvSpPr>
      <xdr:spPr>
        <a:xfrm>
          <a:off x="6623050" y="32032575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115</xdr:row>
      <xdr:rowOff>228600</xdr:rowOff>
    </xdr:from>
    <xdr:to>
      <xdr:col>10</xdr:col>
      <xdr:colOff>1314450</xdr:colOff>
      <xdr:row>115</xdr:row>
      <xdr:rowOff>314325</xdr:rowOff>
    </xdr:to>
    <xdr:sp macro="" textlink="">
      <xdr:nvSpPr>
        <xdr:cNvPr id="63" name="Стрелка вправо с вырезом 62"/>
        <xdr:cNvSpPr/>
      </xdr:nvSpPr>
      <xdr:spPr>
        <a:xfrm>
          <a:off x="10791825" y="32080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1114425</xdr:colOff>
      <xdr:row>25</xdr:row>
      <xdr:rowOff>190500</xdr:rowOff>
    </xdr:from>
    <xdr:to>
      <xdr:col>2</xdr:col>
      <xdr:colOff>1390650</xdr:colOff>
      <xdr:row>25</xdr:row>
      <xdr:rowOff>276225</xdr:rowOff>
    </xdr:to>
    <xdr:sp macro="" textlink="">
      <xdr:nvSpPr>
        <xdr:cNvPr id="64" name="Стрелка вправо с вырезом 63"/>
        <xdr:cNvSpPr/>
      </xdr:nvSpPr>
      <xdr:spPr>
        <a:xfrm>
          <a:off x="2765425" y="7150100"/>
          <a:ext cx="1619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800100</xdr:colOff>
      <xdr:row>25</xdr:row>
      <xdr:rowOff>171450</xdr:rowOff>
    </xdr:from>
    <xdr:to>
      <xdr:col>6</xdr:col>
      <xdr:colOff>1076325</xdr:colOff>
      <xdr:row>25</xdr:row>
      <xdr:rowOff>266700</xdr:rowOff>
    </xdr:to>
    <xdr:sp macro="" textlink="">
      <xdr:nvSpPr>
        <xdr:cNvPr id="65" name="Стрелка вправо с вырезом 64"/>
        <xdr:cNvSpPr/>
      </xdr:nvSpPr>
      <xdr:spPr>
        <a:xfrm>
          <a:off x="6565900" y="713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25</xdr:row>
      <xdr:rowOff>228600</xdr:rowOff>
    </xdr:from>
    <xdr:to>
      <xdr:col>10</xdr:col>
      <xdr:colOff>1314450</xdr:colOff>
      <xdr:row>25</xdr:row>
      <xdr:rowOff>314325</xdr:rowOff>
    </xdr:to>
    <xdr:sp macro="" textlink="">
      <xdr:nvSpPr>
        <xdr:cNvPr id="66" name="Стрелка вправо с вырезом 65"/>
        <xdr:cNvSpPr/>
      </xdr:nvSpPr>
      <xdr:spPr>
        <a:xfrm>
          <a:off x="10791825" y="7188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1</xdr:row>
      <xdr:rowOff>0</xdr:rowOff>
    </xdr:from>
    <xdr:to>
      <xdr:col>2</xdr:col>
      <xdr:colOff>174625</xdr:colOff>
      <xdr:row>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260350" y="1384300"/>
          <a:ext cx="1565275" cy="0"/>
          <a:chOff x="108723675" y="109482600"/>
          <a:chExt cx="1170000" cy="474273"/>
        </a:xfrm>
      </xdr:grpSpPr>
      <xdr:pic>
        <xdr:nvPicPr>
          <xdr:cNvPr id="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561975</xdr:colOff>
      <xdr:row>6</xdr:row>
      <xdr:rowOff>180975</xdr:rowOff>
    </xdr:from>
    <xdr:to>
      <xdr:col>2</xdr:col>
      <xdr:colOff>838200</xdr:colOff>
      <xdr:row>6</xdr:row>
      <xdr:rowOff>266700</xdr:rowOff>
    </xdr:to>
    <xdr:sp macro="" textlink="">
      <xdr:nvSpPr>
        <xdr:cNvPr id="5" name="Стрелка вправо с вырезом 4"/>
        <xdr:cNvSpPr/>
      </xdr:nvSpPr>
      <xdr:spPr>
        <a:xfrm>
          <a:off x="2619375" y="122205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</xdr:row>
      <xdr:rowOff>171450</xdr:rowOff>
    </xdr:from>
    <xdr:to>
      <xdr:col>6</xdr:col>
      <xdr:colOff>800100</xdr:colOff>
      <xdr:row>6</xdr:row>
      <xdr:rowOff>266700</xdr:rowOff>
    </xdr:to>
    <xdr:sp macro="" textlink="">
      <xdr:nvSpPr>
        <xdr:cNvPr id="6" name="Стрелка вправо с вырезом 5"/>
        <xdr:cNvSpPr/>
      </xdr:nvSpPr>
      <xdr:spPr>
        <a:xfrm>
          <a:off x="7216775" y="12211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12</xdr:row>
      <xdr:rowOff>180975</xdr:rowOff>
    </xdr:from>
    <xdr:to>
      <xdr:col>2</xdr:col>
      <xdr:colOff>838200</xdr:colOff>
      <xdr:row>12</xdr:row>
      <xdr:rowOff>266700</xdr:rowOff>
    </xdr:to>
    <xdr:sp macro="" textlink="">
      <xdr:nvSpPr>
        <xdr:cNvPr id="8" name="Стрелка вправо с вырезом 7"/>
        <xdr:cNvSpPr/>
      </xdr:nvSpPr>
      <xdr:spPr>
        <a:xfrm>
          <a:off x="2619375" y="135159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12</xdr:row>
      <xdr:rowOff>171450</xdr:rowOff>
    </xdr:from>
    <xdr:to>
      <xdr:col>6</xdr:col>
      <xdr:colOff>800100</xdr:colOff>
      <xdr:row>12</xdr:row>
      <xdr:rowOff>266700</xdr:rowOff>
    </xdr:to>
    <xdr:sp macro="" textlink="">
      <xdr:nvSpPr>
        <xdr:cNvPr id="9" name="Стрелка вправо с вырезом 8"/>
        <xdr:cNvSpPr/>
      </xdr:nvSpPr>
      <xdr:spPr>
        <a:xfrm>
          <a:off x="7216775" y="13506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</xdr:row>
      <xdr:rowOff>228600</xdr:rowOff>
    </xdr:from>
    <xdr:to>
      <xdr:col>10</xdr:col>
      <xdr:colOff>1314450</xdr:colOff>
      <xdr:row>12</xdr:row>
      <xdr:rowOff>314325</xdr:rowOff>
    </xdr:to>
    <xdr:sp macro="" textlink="">
      <xdr:nvSpPr>
        <xdr:cNvPr id="11" name="Стрелка вправо с вырезом 10"/>
        <xdr:cNvSpPr/>
      </xdr:nvSpPr>
      <xdr:spPr>
        <a:xfrm>
          <a:off x="11998325" y="1356360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6</xdr:row>
      <xdr:rowOff>133350</xdr:rowOff>
    </xdr:from>
    <xdr:to>
      <xdr:col>10</xdr:col>
      <xdr:colOff>1381125</xdr:colOff>
      <xdr:row>6</xdr:row>
      <xdr:rowOff>228600</xdr:rowOff>
    </xdr:to>
    <xdr:sp macro="" textlink="">
      <xdr:nvSpPr>
        <xdr:cNvPr id="13" name="Стрелка вправо с вырезом 12"/>
        <xdr:cNvSpPr/>
      </xdr:nvSpPr>
      <xdr:spPr>
        <a:xfrm>
          <a:off x="12065000" y="12172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18</xdr:row>
      <xdr:rowOff>238125</xdr:rowOff>
    </xdr:from>
    <xdr:to>
      <xdr:col>2</xdr:col>
      <xdr:colOff>1371600</xdr:colOff>
      <xdr:row>18</xdr:row>
      <xdr:rowOff>323850</xdr:rowOff>
    </xdr:to>
    <xdr:sp macro="" textlink="">
      <xdr:nvSpPr>
        <xdr:cNvPr id="15" name="Стрелка вправо с вырезом 14"/>
        <xdr:cNvSpPr/>
      </xdr:nvSpPr>
      <xdr:spPr>
        <a:xfrm>
          <a:off x="3152775" y="147669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18</xdr:row>
      <xdr:rowOff>171450</xdr:rowOff>
    </xdr:from>
    <xdr:to>
      <xdr:col>6</xdr:col>
      <xdr:colOff>800100</xdr:colOff>
      <xdr:row>18</xdr:row>
      <xdr:rowOff>266700</xdr:rowOff>
    </xdr:to>
    <xdr:sp macro="" textlink="">
      <xdr:nvSpPr>
        <xdr:cNvPr id="16" name="Стрелка вправо с вырезом 15"/>
        <xdr:cNvSpPr/>
      </xdr:nvSpPr>
      <xdr:spPr>
        <a:xfrm>
          <a:off x="7216775" y="14700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</xdr:row>
      <xdr:rowOff>228600</xdr:rowOff>
    </xdr:from>
    <xdr:to>
      <xdr:col>10</xdr:col>
      <xdr:colOff>1314450</xdr:colOff>
      <xdr:row>18</xdr:row>
      <xdr:rowOff>314325</xdr:rowOff>
    </xdr:to>
    <xdr:sp macro="" textlink="">
      <xdr:nvSpPr>
        <xdr:cNvPr id="17" name="Стрелка вправо с вырезом 16"/>
        <xdr:cNvSpPr/>
      </xdr:nvSpPr>
      <xdr:spPr>
        <a:xfrm>
          <a:off x="11998325" y="14757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1152525</xdr:colOff>
      <xdr:row>66</xdr:row>
      <xdr:rowOff>247650</xdr:rowOff>
    </xdr:from>
    <xdr:to>
      <xdr:col>2</xdr:col>
      <xdr:colOff>1428750</xdr:colOff>
      <xdr:row>66</xdr:row>
      <xdr:rowOff>333375</xdr:rowOff>
    </xdr:to>
    <xdr:sp macro="" textlink="">
      <xdr:nvSpPr>
        <xdr:cNvPr id="20" name="Стрелка вправо с вырезом 19"/>
        <xdr:cNvSpPr/>
      </xdr:nvSpPr>
      <xdr:spPr>
        <a:xfrm>
          <a:off x="3209925" y="209740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66</xdr:row>
      <xdr:rowOff>228600</xdr:rowOff>
    </xdr:from>
    <xdr:to>
      <xdr:col>6</xdr:col>
      <xdr:colOff>1114425</xdr:colOff>
      <xdr:row>66</xdr:row>
      <xdr:rowOff>323850</xdr:rowOff>
    </xdr:to>
    <xdr:sp macro="" textlink="">
      <xdr:nvSpPr>
        <xdr:cNvPr id="21" name="Стрелка вправо с вырезом 20"/>
        <xdr:cNvSpPr/>
      </xdr:nvSpPr>
      <xdr:spPr>
        <a:xfrm>
          <a:off x="7531100" y="209550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22" name="Стрелка вправо с вырезом 21"/>
        <xdr:cNvSpPr/>
      </xdr:nvSpPr>
      <xdr:spPr>
        <a:xfrm>
          <a:off x="11998325" y="20955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60</xdr:row>
      <xdr:rowOff>228600</xdr:rowOff>
    </xdr:from>
    <xdr:to>
      <xdr:col>6</xdr:col>
      <xdr:colOff>1114425</xdr:colOff>
      <xdr:row>60</xdr:row>
      <xdr:rowOff>323850</xdr:rowOff>
    </xdr:to>
    <xdr:sp macro="" textlink="">
      <xdr:nvSpPr>
        <xdr:cNvPr id="24" name="Стрелка вправо с вырезом 23"/>
        <xdr:cNvSpPr/>
      </xdr:nvSpPr>
      <xdr:spPr>
        <a:xfrm>
          <a:off x="7531100" y="197358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25" name="Стрелка вправо с вырезом 24"/>
        <xdr:cNvSpPr/>
      </xdr:nvSpPr>
      <xdr:spPr>
        <a:xfrm>
          <a:off x="11998325" y="19735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1152525</xdr:colOff>
      <xdr:row>72</xdr:row>
      <xdr:rowOff>247650</xdr:rowOff>
    </xdr:from>
    <xdr:to>
      <xdr:col>2</xdr:col>
      <xdr:colOff>1428750</xdr:colOff>
      <xdr:row>72</xdr:row>
      <xdr:rowOff>333375</xdr:rowOff>
    </xdr:to>
    <xdr:sp macro="" textlink="">
      <xdr:nvSpPr>
        <xdr:cNvPr id="26" name="Стрелка вправо с вырезом 25"/>
        <xdr:cNvSpPr/>
      </xdr:nvSpPr>
      <xdr:spPr>
        <a:xfrm>
          <a:off x="3209925" y="2219325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72</xdr:row>
      <xdr:rowOff>228600</xdr:rowOff>
    </xdr:from>
    <xdr:to>
      <xdr:col>6</xdr:col>
      <xdr:colOff>1114425</xdr:colOff>
      <xdr:row>72</xdr:row>
      <xdr:rowOff>323850</xdr:rowOff>
    </xdr:to>
    <xdr:sp macro="" textlink="">
      <xdr:nvSpPr>
        <xdr:cNvPr id="27" name="Стрелка вправо с вырезом 26"/>
        <xdr:cNvSpPr/>
      </xdr:nvSpPr>
      <xdr:spPr>
        <a:xfrm>
          <a:off x="7531100" y="221742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72</xdr:row>
      <xdr:rowOff>228600</xdr:rowOff>
    </xdr:from>
    <xdr:to>
      <xdr:col>10</xdr:col>
      <xdr:colOff>1314450</xdr:colOff>
      <xdr:row>72</xdr:row>
      <xdr:rowOff>314325</xdr:rowOff>
    </xdr:to>
    <xdr:sp macro="" textlink="">
      <xdr:nvSpPr>
        <xdr:cNvPr id="28" name="Стрелка вправо с вырезом 27"/>
        <xdr:cNvSpPr/>
      </xdr:nvSpPr>
      <xdr:spPr>
        <a:xfrm>
          <a:off x="11998325" y="22174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24</xdr:row>
      <xdr:rowOff>238125</xdr:rowOff>
    </xdr:from>
    <xdr:to>
      <xdr:col>2</xdr:col>
      <xdr:colOff>1371600</xdr:colOff>
      <xdr:row>24</xdr:row>
      <xdr:rowOff>323850</xdr:rowOff>
    </xdr:to>
    <xdr:sp macro="" textlink="">
      <xdr:nvSpPr>
        <xdr:cNvPr id="29" name="Стрелка вправо с вырезом 28"/>
        <xdr:cNvSpPr/>
      </xdr:nvSpPr>
      <xdr:spPr>
        <a:xfrm>
          <a:off x="3152775" y="16100425"/>
          <a:ext cx="276225" cy="349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</xdr:row>
      <xdr:rowOff>171450</xdr:rowOff>
    </xdr:from>
    <xdr:to>
      <xdr:col>6</xdr:col>
      <xdr:colOff>800100</xdr:colOff>
      <xdr:row>24</xdr:row>
      <xdr:rowOff>266700</xdr:rowOff>
    </xdr:to>
    <xdr:sp macro="" textlink="">
      <xdr:nvSpPr>
        <xdr:cNvPr id="30" name="Стрелка вправо с вырезом 29"/>
        <xdr:cNvSpPr/>
      </xdr:nvSpPr>
      <xdr:spPr>
        <a:xfrm>
          <a:off x="7216775" y="16033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</xdr:row>
      <xdr:rowOff>228600</xdr:rowOff>
    </xdr:from>
    <xdr:to>
      <xdr:col>10</xdr:col>
      <xdr:colOff>1314450</xdr:colOff>
      <xdr:row>24</xdr:row>
      <xdr:rowOff>314325</xdr:rowOff>
    </xdr:to>
    <xdr:sp macro="" textlink="">
      <xdr:nvSpPr>
        <xdr:cNvPr id="31" name="Стрелка вправо с вырезом 30"/>
        <xdr:cNvSpPr/>
      </xdr:nvSpPr>
      <xdr:spPr>
        <a:xfrm>
          <a:off x="11998325" y="16090900"/>
          <a:ext cx="276225" cy="476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48</xdr:row>
      <xdr:rowOff>238125</xdr:rowOff>
    </xdr:from>
    <xdr:to>
      <xdr:col>2</xdr:col>
      <xdr:colOff>1371600</xdr:colOff>
      <xdr:row>48</xdr:row>
      <xdr:rowOff>323850</xdr:rowOff>
    </xdr:to>
    <xdr:sp macro="" textlink="">
      <xdr:nvSpPr>
        <xdr:cNvPr id="32" name="Стрелка вправо с вырезом 31"/>
        <xdr:cNvSpPr/>
      </xdr:nvSpPr>
      <xdr:spPr>
        <a:xfrm>
          <a:off x="3152775" y="185134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33" name="Стрелка вправо с вырезом 32"/>
        <xdr:cNvSpPr/>
      </xdr:nvSpPr>
      <xdr:spPr>
        <a:xfrm>
          <a:off x="7216775" y="184467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34" name="Стрелка вправо с вырезом 33"/>
        <xdr:cNvSpPr/>
      </xdr:nvSpPr>
      <xdr:spPr>
        <a:xfrm>
          <a:off x="11998325" y="185039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30</xdr:row>
      <xdr:rowOff>238125</xdr:rowOff>
    </xdr:from>
    <xdr:to>
      <xdr:col>2</xdr:col>
      <xdr:colOff>1371600</xdr:colOff>
      <xdr:row>30</xdr:row>
      <xdr:rowOff>323850</xdr:rowOff>
    </xdr:to>
    <xdr:sp macro="" textlink="">
      <xdr:nvSpPr>
        <xdr:cNvPr id="35" name="Стрелка вправо с вырезом 34"/>
        <xdr:cNvSpPr/>
      </xdr:nvSpPr>
      <xdr:spPr>
        <a:xfrm>
          <a:off x="3152775" y="172688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30</xdr:row>
      <xdr:rowOff>171450</xdr:rowOff>
    </xdr:from>
    <xdr:to>
      <xdr:col>6</xdr:col>
      <xdr:colOff>800100</xdr:colOff>
      <xdr:row>30</xdr:row>
      <xdr:rowOff>266700</xdr:rowOff>
    </xdr:to>
    <xdr:sp macro="" textlink="">
      <xdr:nvSpPr>
        <xdr:cNvPr id="36" name="Стрелка вправо с вырезом 35"/>
        <xdr:cNvSpPr/>
      </xdr:nvSpPr>
      <xdr:spPr>
        <a:xfrm>
          <a:off x="7216775" y="172021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30</xdr:row>
      <xdr:rowOff>228600</xdr:rowOff>
    </xdr:from>
    <xdr:to>
      <xdr:col>10</xdr:col>
      <xdr:colOff>1314450</xdr:colOff>
      <xdr:row>30</xdr:row>
      <xdr:rowOff>314325</xdr:rowOff>
    </xdr:to>
    <xdr:sp macro="" textlink="">
      <xdr:nvSpPr>
        <xdr:cNvPr id="37" name="Стрелка вправо с вырезом 36"/>
        <xdr:cNvSpPr/>
      </xdr:nvSpPr>
      <xdr:spPr>
        <a:xfrm>
          <a:off x="11998325" y="172593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1152525</xdr:colOff>
      <xdr:row>84</xdr:row>
      <xdr:rowOff>247650</xdr:rowOff>
    </xdr:from>
    <xdr:to>
      <xdr:col>2</xdr:col>
      <xdr:colOff>1428750</xdr:colOff>
      <xdr:row>84</xdr:row>
      <xdr:rowOff>333375</xdr:rowOff>
    </xdr:to>
    <xdr:sp macro="" textlink="">
      <xdr:nvSpPr>
        <xdr:cNvPr id="38" name="Стрелка вправо с вырезом 37"/>
        <xdr:cNvSpPr/>
      </xdr:nvSpPr>
      <xdr:spPr>
        <a:xfrm>
          <a:off x="3209925" y="23412450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84</xdr:row>
      <xdr:rowOff>228600</xdr:rowOff>
    </xdr:from>
    <xdr:to>
      <xdr:col>6</xdr:col>
      <xdr:colOff>1114425</xdr:colOff>
      <xdr:row>84</xdr:row>
      <xdr:rowOff>323850</xdr:rowOff>
    </xdr:to>
    <xdr:sp macro="" textlink="">
      <xdr:nvSpPr>
        <xdr:cNvPr id="39" name="Стрелка вправо с вырезом 38"/>
        <xdr:cNvSpPr/>
      </xdr:nvSpPr>
      <xdr:spPr>
        <a:xfrm>
          <a:off x="7531100" y="23393400"/>
          <a:ext cx="276225" cy="825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84</xdr:row>
      <xdr:rowOff>228600</xdr:rowOff>
    </xdr:from>
    <xdr:to>
      <xdr:col>10</xdr:col>
      <xdr:colOff>1314450</xdr:colOff>
      <xdr:row>84</xdr:row>
      <xdr:rowOff>314325</xdr:rowOff>
    </xdr:to>
    <xdr:sp macro="" textlink="">
      <xdr:nvSpPr>
        <xdr:cNvPr id="40" name="Стрелка вправо с вырезом 39"/>
        <xdr:cNvSpPr/>
      </xdr:nvSpPr>
      <xdr:spPr>
        <a:xfrm>
          <a:off x="11998325" y="23393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247650</xdr:colOff>
      <xdr:row>0</xdr:row>
      <xdr:rowOff>114300</xdr:rowOff>
    </xdr:from>
    <xdr:to>
      <xdr:col>2</xdr:col>
      <xdr:colOff>161925</xdr:colOff>
      <xdr:row>0</xdr:row>
      <xdr:rowOff>927099</xdr:rowOff>
    </xdr:to>
    <xdr:grpSp>
      <xdr:nvGrpSpPr>
        <xdr:cNvPr id="41" name="Group 1"/>
        <xdr:cNvGrpSpPr>
          <a:grpSpLocks/>
        </xdr:cNvGrpSpPr>
      </xdr:nvGrpSpPr>
      <xdr:grpSpPr bwMode="auto">
        <a:xfrm>
          <a:off x="247650" y="114300"/>
          <a:ext cx="1565275" cy="812799"/>
          <a:chOff x="108723675" y="109482600"/>
          <a:chExt cx="1170000" cy="474273"/>
        </a:xfrm>
      </xdr:grpSpPr>
      <xdr:pic>
        <xdr:nvPicPr>
          <xdr:cNvPr id="42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1095375</xdr:colOff>
      <xdr:row>42</xdr:row>
      <xdr:rowOff>238125</xdr:rowOff>
    </xdr:from>
    <xdr:to>
      <xdr:col>2</xdr:col>
      <xdr:colOff>1371600</xdr:colOff>
      <xdr:row>42</xdr:row>
      <xdr:rowOff>323850</xdr:rowOff>
    </xdr:to>
    <xdr:sp macro="" textlink="">
      <xdr:nvSpPr>
        <xdr:cNvPr id="44" name="Стрелка вправо с вырезом 43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42</xdr:row>
      <xdr:rowOff>171450</xdr:rowOff>
    </xdr:from>
    <xdr:to>
      <xdr:col>6</xdr:col>
      <xdr:colOff>800100</xdr:colOff>
      <xdr:row>42</xdr:row>
      <xdr:rowOff>266700</xdr:rowOff>
    </xdr:to>
    <xdr:sp macro="" textlink="">
      <xdr:nvSpPr>
        <xdr:cNvPr id="45" name="Стрелка вправо с вырезом 44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46" name="Стрелка вправо с вырезом 45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36</xdr:row>
      <xdr:rowOff>238125</xdr:rowOff>
    </xdr:from>
    <xdr:to>
      <xdr:col>2</xdr:col>
      <xdr:colOff>1371600</xdr:colOff>
      <xdr:row>36</xdr:row>
      <xdr:rowOff>323850</xdr:rowOff>
    </xdr:to>
    <xdr:sp macro="" textlink="">
      <xdr:nvSpPr>
        <xdr:cNvPr id="47" name="Стрелка вправо с вырезом 46"/>
        <xdr:cNvSpPr/>
      </xdr:nvSpPr>
      <xdr:spPr>
        <a:xfrm>
          <a:off x="2746375" y="9356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</xdr:row>
      <xdr:rowOff>171450</xdr:rowOff>
    </xdr:from>
    <xdr:to>
      <xdr:col>6</xdr:col>
      <xdr:colOff>800100</xdr:colOff>
      <xdr:row>36</xdr:row>
      <xdr:rowOff>266700</xdr:rowOff>
    </xdr:to>
    <xdr:sp macro="" textlink="">
      <xdr:nvSpPr>
        <xdr:cNvPr id="48" name="Стрелка вправо с вырезом 47"/>
        <xdr:cNvSpPr/>
      </xdr:nvSpPr>
      <xdr:spPr>
        <a:xfrm>
          <a:off x="6035675" y="9290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49" name="Стрелка вправо с вырезом 48"/>
        <xdr:cNvSpPr/>
      </xdr:nvSpPr>
      <xdr:spPr>
        <a:xfrm>
          <a:off x="10626725" y="9347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54</xdr:row>
      <xdr:rowOff>228600</xdr:rowOff>
    </xdr:from>
    <xdr:to>
      <xdr:col>6</xdr:col>
      <xdr:colOff>1114425</xdr:colOff>
      <xdr:row>54</xdr:row>
      <xdr:rowOff>323850</xdr:rowOff>
    </xdr:to>
    <xdr:sp macro="" textlink="">
      <xdr:nvSpPr>
        <xdr:cNvPr id="50" name="Стрелка вправо с вырезом 49"/>
        <xdr:cNvSpPr/>
      </xdr:nvSpPr>
      <xdr:spPr>
        <a:xfrm>
          <a:off x="6350000" y="202565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51" name="Стрелка вправо с вырезом 50"/>
        <xdr:cNvSpPr/>
      </xdr:nvSpPr>
      <xdr:spPr>
        <a:xfrm>
          <a:off x="10626725" y="20256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1152525</xdr:colOff>
      <xdr:row>78</xdr:row>
      <xdr:rowOff>247650</xdr:rowOff>
    </xdr:from>
    <xdr:to>
      <xdr:col>2</xdr:col>
      <xdr:colOff>1428750</xdr:colOff>
      <xdr:row>78</xdr:row>
      <xdr:rowOff>333375</xdr:rowOff>
    </xdr:to>
    <xdr:sp macro="" textlink="">
      <xdr:nvSpPr>
        <xdr:cNvPr id="52" name="Стрелка вправо с вырезом 51"/>
        <xdr:cNvSpPr/>
      </xdr:nvSpPr>
      <xdr:spPr>
        <a:xfrm>
          <a:off x="2803525" y="24199850"/>
          <a:ext cx="2254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78</xdr:row>
      <xdr:rowOff>228600</xdr:rowOff>
    </xdr:from>
    <xdr:to>
      <xdr:col>6</xdr:col>
      <xdr:colOff>1114425</xdr:colOff>
      <xdr:row>78</xdr:row>
      <xdr:rowOff>323850</xdr:rowOff>
    </xdr:to>
    <xdr:sp macro="" textlink="">
      <xdr:nvSpPr>
        <xdr:cNvPr id="53" name="Стрелка вправо с вырезом 52"/>
        <xdr:cNvSpPr/>
      </xdr:nvSpPr>
      <xdr:spPr>
        <a:xfrm>
          <a:off x="6350000" y="241808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78</xdr:row>
      <xdr:rowOff>228600</xdr:rowOff>
    </xdr:from>
    <xdr:to>
      <xdr:col>10</xdr:col>
      <xdr:colOff>1314450</xdr:colOff>
      <xdr:row>78</xdr:row>
      <xdr:rowOff>314325</xdr:rowOff>
    </xdr:to>
    <xdr:sp macro="" textlink="">
      <xdr:nvSpPr>
        <xdr:cNvPr id="54" name="Стрелка вправо с вырезом 53"/>
        <xdr:cNvSpPr/>
      </xdr:nvSpPr>
      <xdr:spPr>
        <a:xfrm>
          <a:off x="10626725" y="24180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1</xdr:row>
      <xdr:rowOff>0</xdr:rowOff>
    </xdr:from>
    <xdr:to>
      <xdr:col>2</xdr:col>
      <xdr:colOff>174625</xdr:colOff>
      <xdr:row>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260350" y="1384300"/>
          <a:ext cx="1565275" cy="0"/>
          <a:chOff x="108723675" y="109482600"/>
          <a:chExt cx="1170000" cy="474273"/>
        </a:xfrm>
      </xdr:grpSpPr>
      <xdr:pic>
        <xdr:nvPicPr>
          <xdr:cNvPr id="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561975</xdr:colOff>
      <xdr:row>6</xdr:row>
      <xdr:rowOff>180975</xdr:rowOff>
    </xdr:from>
    <xdr:to>
      <xdr:col>2</xdr:col>
      <xdr:colOff>838200</xdr:colOff>
      <xdr:row>6</xdr:row>
      <xdr:rowOff>266700</xdr:rowOff>
    </xdr:to>
    <xdr:sp macro="" textlink="">
      <xdr:nvSpPr>
        <xdr:cNvPr id="5" name="Стрелка вправо с вырезом 4"/>
        <xdr:cNvSpPr/>
      </xdr:nvSpPr>
      <xdr:spPr>
        <a:xfrm>
          <a:off x="2212975" y="36988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</xdr:row>
      <xdr:rowOff>171450</xdr:rowOff>
    </xdr:from>
    <xdr:to>
      <xdr:col>6</xdr:col>
      <xdr:colOff>800100</xdr:colOff>
      <xdr:row>6</xdr:row>
      <xdr:rowOff>266700</xdr:rowOff>
    </xdr:to>
    <xdr:sp macro="" textlink="">
      <xdr:nvSpPr>
        <xdr:cNvPr id="6" name="Стрелка вправо с вырезом 5"/>
        <xdr:cNvSpPr/>
      </xdr:nvSpPr>
      <xdr:spPr>
        <a:xfrm>
          <a:off x="6035675" y="3689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561975</xdr:colOff>
      <xdr:row>12</xdr:row>
      <xdr:rowOff>180975</xdr:rowOff>
    </xdr:from>
    <xdr:to>
      <xdr:col>2</xdr:col>
      <xdr:colOff>838200</xdr:colOff>
      <xdr:row>12</xdr:row>
      <xdr:rowOff>266700</xdr:rowOff>
    </xdr:to>
    <xdr:sp macro="" textlink="">
      <xdr:nvSpPr>
        <xdr:cNvPr id="7" name="Стрелка вправо с вырезом 6"/>
        <xdr:cNvSpPr/>
      </xdr:nvSpPr>
      <xdr:spPr>
        <a:xfrm>
          <a:off x="2212975" y="570547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12</xdr:row>
      <xdr:rowOff>171450</xdr:rowOff>
    </xdr:from>
    <xdr:to>
      <xdr:col>6</xdr:col>
      <xdr:colOff>800100</xdr:colOff>
      <xdr:row>12</xdr:row>
      <xdr:rowOff>266700</xdr:rowOff>
    </xdr:to>
    <xdr:sp macro="" textlink="">
      <xdr:nvSpPr>
        <xdr:cNvPr id="8" name="Стрелка вправо с вырезом 7"/>
        <xdr:cNvSpPr/>
      </xdr:nvSpPr>
      <xdr:spPr>
        <a:xfrm>
          <a:off x="6035675" y="5695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12</xdr:row>
      <xdr:rowOff>228600</xdr:rowOff>
    </xdr:from>
    <xdr:to>
      <xdr:col>10</xdr:col>
      <xdr:colOff>1314450</xdr:colOff>
      <xdr:row>12</xdr:row>
      <xdr:rowOff>314325</xdr:rowOff>
    </xdr:to>
    <xdr:sp macro="" textlink="">
      <xdr:nvSpPr>
        <xdr:cNvPr id="9" name="Стрелка вправо с вырезом 8"/>
        <xdr:cNvSpPr/>
      </xdr:nvSpPr>
      <xdr:spPr>
        <a:xfrm>
          <a:off x="10626725" y="5753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1104900</xdr:colOff>
      <xdr:row>6</xdr:row>
      <xdr:rowOff>133350</xdr:rowOff>
    </xdr:from>
    <xdr:to>
      <xdr:col>10</xdr:col>
      <xdr:colOff>1381125</xdr:colOff>
      <xdr:row>6</xdr:row>
      <xdr:rowOff>228600</xdr:rowOff>
    </xdr:to>
    <xdr:sp macro="" textlink="">
      <xdr:nvSpPr>
        <xdr:cNvPr id="10" name="Стрелка вправо с вырезом 9"/>
        <xdr:cNvSpPr/>
      </xdr:nvSpPr>
      <xdr:spPr>
        <a:xfrm>
          <a:off x="10693400" y="36512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18</xdr:row>
      <xdr:rowOff>238125</xdr:rowOff>
    </xdr:from>
    <xdr:to>
      <xdr:col>2</xdr:col>
      <xdr:colOff>1371600</xdr:colOff>
      <xdr:row>18</xdr:row>
      <xdr:rowOff>323850</xdr:rowOff>
    </xdr:to>
    <xdr:sp macro="" textlink="">
      <xdr:nvSpPr>
        <xdr:cNvPr id="11" name="Стрелка вправо с вырезом 10"/>
        <xdr:cNvSpPr/>
      </xdr:nvSpPr>
      <xdr:spPr>
        <a:xfrm>
          <a:off x="2746375" y="75533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18</xdr:row>
      <xdr:rowOff>171450</xdr:rowOff>
    </xdr:from>
    <xdr:to>
      <xdr:col>6</xdr:col>
      <xdr:colOff>800100</xdr:colOff>
      <xdr:row>18</xdr:row>
      <xdr:rowOff>266700</xdr:rowOff>
    </xdr:to>
    <xdr:sp macro="" textlink="">
      <xdr:nvSpPr>
        <xdr:cNvPr id="12" name="Стрелка вправо с вырезом 11"/>
        <xdr:cNvSpPr/>
      </xdr:nvSpPr>
      <xdr:spPr>
        <a:xfrm>
          <a:off x="6035675" y="7486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</xdr:row>
      <xdr:rowOff>228600</xdr:rowOff>
    </xdr:from>
    <xdr:to>
      <xdr:col>10</xdr:col>
      <xdr:colOff>1314450</xdr:colOff>
      <xdr:row>18</xdr:row>
      <xdr:rowOff>314325</xdr:rowOff>
    </xdr:to>
    <xdr:sp macro="" textlink="">
      <xdr:nvSpPr>
        <xdr:cNvPr id="13" name="Стрелка вправо с вырезом 12"/>
        <xdr:cNvSpPr/>
      </xdr:nvSpPr>
      <xdr:spPr>
        <a:xfrm>
          <a:off x="10626725" y="7543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1152525</xdr:colOff>
      <xdr:row>66</xdr:row>
      <xdr:rowOff>247650</xdr:rowOff>
    </xdr:from>
    <xdr:to>
      <xdr:col>2</xdr:col>
      <xdr:colOff>1428750</xdr:colOff>
      <xdr:row>66</xdr:row>
      <xdr:rowOff>333375</xdr:rowOff>
    </xdr:to>
    <xdr:sp macro="" textlink="">
      <xdr:nvSpPr>
        <xdr:cNvPr id="14" name="Стрелка вправо с вырезом 13"/>
        <xdr:cNvSpPr/>
      </xdr:nvSpPr>
      <xdr:spPr>
        <a:xfrm>
          <a:off x="2803525" y="22155150"/>
          <a:ext cx="2254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66</xdr:row>
      <xdr:rowOff>228600</xdr:rowOff>
    </xdr:from>
    <xdr:to>
      <xdr:col>6</xdr:col>
      <xdr:colOff>1114425</xdr:colOff>
      <xdr:row>66</xdr:row>
      <xdr:rowOff>323850</xdr:rowOff>
    </xdr:to>
    <xdr:sp macro="" textlink="">
      <xdr:nvSpPr>
        <xdr:cNvPr id="15" name="Стрелка вправо с вырезом 14"/>
        <xdr:cNvSpPr/>
      </xdr:nvSpPr>
      <xdr:spPr>
        <a:xfrm>
          <a:off x="6350000" y="221361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6" name="Стрелка вправо с вырезом 15"/>
        <xdr:cNvSpPr/>
      </xdr:nvSpPr>
      <xdr:spPr>
        <a:xfrm>
          <a:off x="10626725" y="22136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60</xdr:row>
      <xdr:rowOff>228600</xdr:rowOff>
    </xdr:from>
    <xdr:to>
      <xdr:col>6</xdr:col>
      <xdr:colOff>1114425</xdr:colOff>
      <xdr:row>60</xdr:row>
      <xdr:rowOff>323850</xdr:rowOff>
    </xdr:to>
    <xdr:sp macro="" textlink="">
      <xdr:nvSpPr>
        <xdr:cNvPr id="17" name="Стрелка вправо с вырезом 16"/>
        <xdr:cNvSpPr/>
      </xdr:nvSpPr>
      <xdr:spPr>
        <a:xfrm>
          <a:off x="6350000" y="203454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8" name="Стрелка вправо с вырезом 17"/>
        <xdr:cNvSpPr/>
      </xdr:nvSpPr>
      <xdr:spPr>
        <a:xfrm>
          <a:off x="10626725" y="203454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24</xdr:row>
      <xdr:rowOff>238125</xdr:rowOff>
    </xdr:from>
    <xdr:to>
      <xdr:col>2</xdr:col>
      <xdr:colOff>1371600</xdr:colOff>
      <xdr:row>24</xdr:row>
      <xdr:rowOff>323850</xdr:rowOff>
    </xdr:to>
    <xdr:sp macro="" textlink="">
      <xdr:nvSpPr>
        <xdr:cNvPr id="22" name="Стрелка вправо с вырезом 21"/>
        <xdr:cNvSpPr/>
      </xdr:nvSpPr>
      <xdr:spPr>
        <a:xfrm>
          <a:off x="2746375" y="9356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</xdr:row>
      <xdr:rowOff>171450</xdr:rowOff>
    </xdr:from>
    <xdr:to>
      <xdr:col>6</xdr:col>
      <xdr:colOff>800100</xdr:colOff>
      <xdr:row>24</xdr:row>
      <xdr:rowOff>266700</xdr:rowOff>
    </xdr:to>
    <xdr:sp macro="" textlink="">
      <xdr:nvSpPr>
        <xdr:cNvPr id="23" name="Стрелка вправо с вырезом 22"/>
        <xdr:cNvSpPr/>
      </xdr:nvSpPr>
      <xdr:spPr>
        <a:xfrm>
          <a:off x="6035675" y="9290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</xdr:row>
      <xdr:rowOff>228600</xdr:rowOff>
    </xdr:from>
    <xdr:to>
      <xdr:col>10</xdr:col>
      <xdr:colOff>1314450</xdr:colOff>
      <xdr:row>24</xdr:row>
      <xdr:rowOff>314325</xdr:rowOff>
    </xdr:to>
    <xdr:sp macro="" textlink="">
      <xdr:nvSpPr>
        <xdr:cNvPr id="24" name="Стрелка вправо с вырезом 23"/>
        <xdr:cNvSpPr/>
      </xdr:nvSpPr>
      <xdr:spPr>
        <a:xfrm>
          <a:off x="10626725" y="9347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48</xdr:row>
      <xdr:rowOff>238125</xdr:rowOff>
    </xdr:from>
    <xdr:to>
      <xdr:col>2</xdr:col>
      <xdr:colOff>1371600</xdr:colOff>
      <xdr:row>48</xdr:row>
      <xdr:rowOff>323850</xdr:rowOff>
    </xdr:to>
    <xdr:sp macro="" textlink="">
      <xdr:nvSpPr>
        <xdr:cNvPr id="25" name="Стрелка вправо с вырезом 24"/>
        <xdr:cNvSpPr/>
      </xdr:nvSpPr>
      <xdr:spPr>
        <a:xfrm>
          <a:off x="2746375" y="166592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26" name="Стрелка вправо с вырезом 25"/>
        <xdr:cNvSpPr/>
      </xdr:nvSpPr>
      <xdr:spPr>
        <a:xfrm>
          <a:off x="6035675" y="165925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27" name="Стрелка вправо с вырезом 26"/>
        <xdr:cNvSpPr/>
      </xdr:nvSpPr>
      <xdr:spPr>
        <a:xfrm>
          <a:off x="10626725" y="166497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30</xdr:row>
      <xdr:rowOff>238125</xdr:rowOff>
    </xdr:from>
    <xdr:to>
      <xdr:col>2</xdr:col>
      <xdr:colOff>1371600</xdr:colOff>
      <xdr:row>30</xdr:row>
      <xdr:rowOff>323850</xdr:rowOff>
    </xdr:to>
    <xdr:sp macro="" textlink="">
      <xdr:nvSpPr>
        <xdr:cNvPr id="28" name="Стрелка вправо с вырезом 27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30</xdr:row>
      <xdr:rowOff>171450</xdr:rowOff>
    </xdr:from>
    <xdr:to>
      <xdr:col>6</xdr:col>
      <xdr:colOff>800100</xdr:colOff>
      <xdr:row>30</xdr:row>
      <xdr:rowOff>266700</xdr:rowOff>
    </xdr:to>
    <xdr:sp macro="" textlink="">
      <xdr:nvSpPr>
        <xdr:cNvPr id="29" name="Стрелка вправо с вырезом 28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30</xdr:row>
      <xdr:rowOff>228600</xdr:rowOff>
    </xdr:from>
    <xdr:to>
      <xdr:col>10</xdr:col>
      <xdr:colOff>1314450</xdr:colOff>
      <xdr:row>30</xdr:row>
      <xdr:rowOff>314325</xdr:rowOff>
    </xdr:to>
    <xdr:sp macro="" textlink="">
      <xdr:nvSpPr>
        <xdr:cNvPr id="30" name="Стрелка вправо с вырезом 29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247650</xdr:colOff>
      <xdr:row>0</xdr:row>
      <xdr:rowOff>114300</xdr:rowOff>
    </xdr:from>
    <xdr:to>
      <xdr:col>2</xdr:col>
      <xdr:colOff>161925</xdr:colOff>
      <xdr:row>0</xdr:row>
      <xdr:rowOff>927099</xdr:rowOff>
    </xdr:to>
    <xdr:grpSp>
      <xdr:nvGrpSpPr>
        <xdr:cNvPr id="34" name="Group 1"/>
        <xdr:cNvGrpSpPr>
          <a:grpSpLocks/>
        </xdr:cNvGrpSpPr>
      </xdr:nvGrpSpPr>
      <xdr:grpSpPr bwMode="auto">
        <a:xfrm>
          <a:off x="247650" y="114300"/>
          <a:ext cx="1565275" cy="812799"/>
          <a:chOff x="108723675" y="109482600"/>
          <a:chExt cx="1170000" cy="474273"/>
        </a:xfrm>
      </xdr:grpSpPr>
      <xdr:pic>
        <xdr:nvPicPr>
          <xdr:cNvPr id="35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" name="Text Box 3"/>
          <xdr:cNvSpPr txBox="1">
            <a:spLocks noChangeArrowheads="1"/>
          </xdr:cNvSpPr>
        </xdr:nvSpPr>
        <xdr:spPr bwMode="auto">
          <a:xfrm>
            <a:off x="109243675" y="109572327"/>
            <a:ext cx="650000" cy="326864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1095375</xdr:colOff>
      <xdr:row>42</xdr:row>
      <xdr:rowOff>238125</xdr:rowOff>
    </xdr:from>
    <xdr:to>
      <xdr:col>2</xdr:col>
      <xdr:colOff>1371600</xdr:colOff>
      <xdr:row>42</xdr:row>
      <xdr:rowOff>323850</xdr:rowOff>
    </xdr:to>
    <xdr:sp macro="" textlink="">
      <xdr:nvSpPr>
        <xdr:cNvPr id="37" name="Стрелка вправо с вырезом 36"/>
        <xdr:cNvSpPr/>
      </xdr:nvSpPr>
      <xdr:spPr>
        <a:xfrm>
          <a:off x="2746375" y="1491932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42</xdr:row>
      <xdr:rowOff>171450</xdr:rowOff>
    </xdr:from>
    <xdr:to>
      <xdr:col>6</xdr:col>
      <xdr:colOff>800100</xdr:colOff>
      <xdr:row>42</xdr:row>
      <xdr:rowOff>266700</xdr:rowOff>
    </xdr:to>
    <xdr:sp macro="" textlink="">
      <xdr:nvSpPr>
        <xdr:cNvPr id="38" name="Стрелка вправо с вырезом 37"/>
        <xdr:cNvSpPr/>
      </xdr:nvSpPr>
      <xdr:spPr>
        <a:xfrm>
          <a:off x="6035675" y="14852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39" name="Стрелка вправо с вырезом 38"/>
        <xdr:cNvSpPr/>
      </xdr:nvSpPr>
      <xdr:spPr>
        <a:xfrm>
          <a:off x="10626725" y="14909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36</xdr:row>
      <xdr:rowOff>238125</xdr:rowOff>
    </xdr:from>
    <xdr:to>
      <xdr:col>2</xdr:col>
      <xdr:colOff>1371600</xdr:colOff>
      <xdr:row>36</xdr:row>
      <xdr:rowOff>323850</xdr:rowOff>
    </xdr:to>
    <xdr:sp macro="" textlink="">
      <xdr:nvSpPr>
        <xdr:cNvPr id="40" name="Стрелка вправо с вырезом 39"/>
        <xdr:cNvSpPr/>
      </xdr:nvSpPr>
      <xdr:spPr>
        <a:xfrm>
          <a:off x="2746375" y="132556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</xdr:row>
      <xdr:rowOff>171450</xdr:rowOff>
    </xdr:from>
    <xdr:to>
      <xdr:col>6</xdr:col>
      <xdr:colOff>800100</xdr:colOff>
      <xdr:row>36</xdr:row>
      <xdr:rowOff>266700</xdr:rowOff>
    </xdr:to>
    <xdr:sp macro="" textlink="">
      <xdr:nvSpPr>
        <xdr:cNvPr id="41" name="Стрелка вправо с вырезом 40"/>
        <xdr:cNvSpPr/>
      </xdr:nvSpPr>
      <xdr:spPr>
        <a:xfrm>
          <a:off x="6035675" y="13188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42" name="Стрелка вправо с вырезом 41"/>
        <xdr:cNvSpPr/>
      </xdr:nvSpPr>
      <xdr:spPr>
        <a:xfrm>
          <a:off x="10626725" y="13246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44" name="Стрелка вправо с вырезом 43"/>
        <xdr:cNvSpPr/>
      </xdr:nvSpPr>
      <xdr:spPr>
        <a:xfrm>
          <a:off x="10626725" y="18491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18</xdr:row>
      <xdr:rowOff>171450</xdr:rowOff>
    </xdr:from>
    <xdr:to>
      <xdr:col>6</xdr:col>
      <xdr:colOff>800100</xdr:colOff>
      <xdr:row>18</xdr:row>
      <xdr:rowOff>266700</xdr:rowOff>
    </xdr:to>
    <xdr:sp macro="" textlink="">
      <xdr:nvSpPr>
        <xdr:cNvPr id="49" name="Стрелка вправо с вырезом 48"/>
        <xdr:cNvSpPr/>
      </xdr:nvSpPr>
      <xdr:spPr>
        <a:xfrm>
          <a:off x="6035675" y="56959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18</xdr:row>
      <xdr:rowOff>228600</xdr:rowOff>
    </xdr:from>
    <xdr:to>
      <xdr:col>10</xdr:col>
      <xdr:colOff>1314450</xdr:colOff>
      <xdr:row>18</xdr:row>
      <xdr:rowOff>314325</xdr:rowOff>
    </xdr:to>
    <xdr:sp macro="" textlink="">
      <xdr:nvSpPr>
        <xdr:cNvPr id="50" name="Стрелка вправо с вырезом 49"/>
        <xdr:cNvSpPr/>
      </xdr:nvSpPr>
      <xdr:spPr>
        <a:xfrm>
          <a:off x="10626725" y="57531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24</xdr:row>
      <xdr:rowOff>238125</xdr:rowOff>
    </xdr:from>
    <xdr:to>
      <xdr:col>2</xdr:col>
      <xdr:colOff>1371600</xdr:colOff>
      <xdr:row>24</xdr:row>
      <xdr:rowOff>323850</xdr:rowOff>
    </xdr:to>
    <xdr:sp macro="" textlink="">
      <xdr:nvSpPr>
        <xdr:cNvPr id="51" name="Стрелка вправо с вырезом 50"/>
        <xdr:cNvSpPr/>
      </xdr:nvSpPr>
      <xdr:spPr>
        <a:xfrm>
          <a:off x="2746375" y="75533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</xdr:row>
      <xdr:rowOff>171450</xdr:rowOff>
    </xdr:from>
    <xdr:to>
      <xdr:col>6</xdr:col>
      <xdr:colOff>800100</xdr:colOff>
      <xdr:row>24</xdr:row>
      <xdr:rowOff>266700</xdr:rowOff>
    </xdr:to>
    <xdr:sp macro="" textlink="">
      <xdr:nvSpPr>
        <xdr:cNvPr id="52" name="Стрелка вправо с вырезом 51"/>
        <xdr:cNvSpPr/>
      </xdr:nvSpPr>
      <xdr:spPr>
        <a:xfrm>
          <a:off x="6035675" y="7486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</xdr:row>
      <xdr:rowOff>228600</xdr:rowOff>
    </xdr:from>
    <xdr:to>
      <xdr:col>10</xdr:col>
      <xdr:colOff>1314450</xdr:colOff>
      <xdr:row>24</xdr:row>
      <xdr:rowOff>314325</xdr:rowOff>
    </xdr:to>
    <xdr:sp macro="" textlink="">
      <xdr:nvSpPr>
        <xdr:cNvPr id="53" name="Стрелка вправо с вырезом 52"/>
        <xdr:cNvSpPr/>
      </xdr:nvSpPr>
      <xdr:spPr>
        <a:xfrm>
          <a:off x="10626725" y="7543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24</xdr:row>
      <xdr:rowOff>171450</xdr:rowOff>
    </xdr:from>
    <xdr:to>
      <xdr:col>6</xdr:col>
      <xdr:colOff>800100</xdr:colOff>
      <xdr:row>24</xdr:row>
      <xdr:rowOff>266700</xdr:rowOff>
    </xdr:to>
    <xdr:sp macro="" textlink="">
      <xdr:nvSpPr>
        <xdr:cNvPr id="55" name="Стрелка вправо с вырезом 54"/>
        <xdr:cNvSpPr/>
      </xdr:nvSpPr>
      <xdr:spPr>
        <a:xfrm>
          <a:off x="6035675" y="74866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24</xdr:row>
      <xdr:rowOff>228600</xdr:rowOff>
    </xdr:from>
    <xdr:to>
      <xdr:col>10</xdr:col>
      <xdr:colOff>1314450</xdr:colOff>
      <xdr:row>24</xdr:row>
      <xdr:rowOff>314325</xdr:rowOff>
    </xdr:to>
    <xdr:sp macro="" textlink="">
      <xdr:nvSpPr>
        <xdr:cNvPr id="56" name="Стрелка вправо с вырезом 55"/>
        <xdr:cNvSpPr/>
      </xdr:nvSpPr>
      <xdr:spPr>
        <a:xfrm>
          <a:off x="10626725" y="75438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30</xdr:row>
      <xdr:rowOff>238125</xdr:rowOff>
    </xdr:from>
    <xdr:to>
      <xdr:col>2</xdr:col>
      <xdr:colOff>1371600</xdr:colOff>
      <xdr:row>30</xdr:row>
      <xdr:rowOff>323850</xdr:rowOff>
    </xdr:to>
    <xdr:sp macro="" textlink="">
      <xdr:nvSpPr>
        <xdr:cNvPr id="57" name="Стрелка вправо с вырезом 56"/>
        <xdr:cNvSpPr/>
      </xdr:nvSpPr>
      <xdr:spPr>
        <a:xfrm>
          <a:off x="2746375" y="9356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30</xdr:row>
      <xdr:rowOff>171450</xdr:rowOff>
    </xdr:from>
    <xdr:to>
      <xdr:col>6</xdr:col>
      <xdr:colOff>800100</xdr:colOff>
      <xdr:row>30</xdr:row>
      <xdr:rowOff>266700</xdr:rowOff>
    </xdr:to>
    <xdr:sp macro="" textlink="">
      <xdr:nvSpPr>
        <xdr:cNvPr id="58" name="Стрелка вправо с вырезом 57"/>
        <xdr:cNvSpPr/>
      </xdr:nvSpPr>
      <xdr:spPr>
        <a:xfrm>
          <a:off x="6035675" y="9290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30</xdr:row>
      <xdr:rowOff>228600</xdr:rowOff>
    </xdr:from>
    <xdr:to>
      <xdr:col>10</xdr:col>
      <xdr:colOff>1314450</xdr:colOff>
      <xdr:row>30</xdr:row>
      <xdr:rowOff>314325</xdr:rowOff>
    </xdr:to>
    <xdr:sp macro="" textlink="">
      <xdr:nvSpPr>
        <xdr:cNvPr id="59" name="Стрелка вправо с вырезом 58"/>
        <xdr:cNvSpPr/>
      </xdr:nvSpPr>
      <xdr:spPr>
        <a:xfrm>
          <a:off x="10626725" y="9347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30</xdr:row>
      <xdr:rowOff>238125</xdr:rowOff>
    </xdr:from>
    <xdr:to>
      <xdr:col>2</xdr:col>
      <xdr:colOff>1371600</xdr:colOff>
      <xdr:row>30</xdr:row>
      <xdr:rowOff>323850</xdr:rowOff>
    </xdr:to>
    <xdr:sp macro="" textlink="">
      <xdr:nvSpPr>
        <xdr:cNvPr id="60" name="Стрелка вправо с вырезом 59"/>
        <xdr:cNvSpPr/>
      </xdr:nvSpPr>
      <xdr:spPr>
        <a:xfrm>
          <a:off x="2746375" y="9356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30</xdr:row>
      <xdr:rowOff>171450</xdr:rowOff>
    </xdr:from>
    <xdr:to>
      <xdr:col>6</xdr:col>
      <xdr:colOff>800100</xdr:colOff>
      <xdr:row>30</xdr:row>
      <xdr:rowOff>266700</xdr:rowOff>
    </xdr:to>
    <xdr:sp macro="" textlink="">
      <xdr:nvSpPr>
        <xdr:cNvPr id="61" name="Стрелка вправо с вырезом 60"/>
        <xdr:cNvSpPr/>
      </xdr:nvSpPr>
      <xdr:spPr>
        <a:xfrm>
          <a:off x="6035675" y="9290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30</xdr:row>
      <xdr:rowOff>228600</xdr:rowOff>
    </xdr:from>
    <xdr:to>
      <xdr:col>10</xdr:col>
      <xdr:colOff>1314450</xdr:colOff>
      <xdr:row>30</xdr:row>
      <xdr:rowOff>314325</xdr:rowOff>
    </xdr:to>
    <xdr:sp macro="" textlink="">
      <xdr:nvSpPr>
        <xdr:cNvPr id="62" name="Стрелка вправо с вырезом 61"/>
        <xdr:cNvSpPr/>
      </xdr:nvSpPr>
      <xdr:spPr>
        <a:xfrm>
          <a:off x="10626725" y="9347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30</xdr:row>
      <xdr:rowOff>171450</xdr:rowOff>
    </xdr:from>
    <xdr:to>
      <xdr:col>6</xdr:col>
      <xdr:colOff>800100</xdr:colOff>
      <xdr:row>30</xdr:row>
      <xdr:rowOff>266700</xdr:rowOff>
    </xdr:to>
    <xdr:sp macro="" textlink="">
      <xdr:nvSpPr>
        <xdr:cNvPr id="64" name="Стрелка вправо с вырезом 63"/>
        <xdr:cNvSpPr/>
      </xdr:nvSpPr>
      <xdr:spPr>
        <a:xfrm>
          <a:off x="6035675" y="92900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30</xdr:row>
      <xdr:rowOff>228600</xdr:rowOff>
    </xdr:from>
    <xdr:to>
      <xdr:col>10</xdr:col>
      <xdr:colOff>1314450</xdr:colOff>
      <xdr:row>30</xdr:row>
      <xdr:rowOff>314325</xdr:rowOff>
    </xdr:to>
    <xdr:sp macro="" textlink="">
      <xdr:nvSpPr>
        <xdr:cNvPr id="65" name="Стрелка вправо с вырезом 64"/>
        <xdr:cNvSpPr/>
      </xdr:nvSpPr>
      <xdr:spPr>
        <a:xfrm>
          <a:off x="10626725" y="9347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36</xdr:row>
      <xdr:rowOff>238125</xdr:rowOff>
    </xdr:from>
    <xdr:to>
      <xdr:col>2</xdr:col>
      <xdr:colOff>1371600</xdr:colOff>
      <xdr:row>36</xdr:row>
      <xdr:rowOff>323850</xdr:rowOff>
    </xdr:to>
    <xdr:sp macro="" textlink="">
      <xdr:nvSpPr>
        <xdr:cNvPr id="66" name="Стрелка вправо с вырезом 65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</xdr:row>
      <xdr:rowOff>171450</xdr:rowOff>
    </xdr:from>
    <xdr:to>
      <xdr:col>6</xdr:col>
      <xdr:colOff>800100</xdr:colOff>
      <xdr:row>36</xdr:row>
      <xdr:rowOff>266700</xdr:rowOff>
    </xdr:to>
    <xdr:sp macro="" textlink="">
      <xdr:nvSpPr>
        <xdr:cNvPr id="67" name="Стрелка вправо с вырезом 66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68" name="Стрелка вправо с вырезом 67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36</xdr:row>
      <xdr:rowOff>238125</xdr:rowOff>
    </xdr:from>
    <xdr:to>
      <xdr:col>2</xdr:col>
      <xdr:colOff>1371600</xdr:colOff>
      <xdr:row>36</xdr:row>
      <xdr:rowOff>323850</xdr:rowOff>
    </xdr:to>
    <xdr:sp macro="" textlink="">
      <xdr:nvSpPr>
        <xdr:cNvPr id="69" name="Стрелка вправо с вырезом 68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</xdr:row>
      <xdr:rowOff>171450</xdr:rowOff>
    </xdr:from>
    <xdr:to>
      <xdr:col>6</xdr:col>
      <xdr:colOff>800100</xdr:colOff>
      <xdr:row>36</xdr:row>
      <xdr:rowOff>266700</xdr:rowOff>
    </xdr:to>
    <xdr:sp macro="" textlink="">
      <xdr:nvSpPr>
        <xdr:cNvPr id="70" name="Стрелка вправо с вырезом 69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71" name="Стрелка вправо с вырезом 70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36</xdr:row>
      <xdr:rowOff>238125</xdr:rowOff>
    </xdr:from>
    <xdr:to>
      <xdr:col>2</xdr:col>
      <xdr:colOff>1371600</xdr:colOff>
      <xdr:row>36</xdr:row>
      <xdr:rowOff>323850</xdr:rowOff>
    </xdr:to>
    <xdr:sp macro="" textlink="">
      <xdr:nvSpPr>
        <xdr:cNvPr id="72" name="Стрелка вправо с вырезом 71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</xdr:row>
      <xdr:rowOff>171450</xdr:rowOff>
    </xdr:from>
    <xdr:to>
      <xdr:col>6</xdr:col>
      <xdr:colOff>800100</xdr:colOff>
      <xdr:row>36</xdr:row>
      <xdr:rowOff>266700</xdr:rowOff>
    </xdr:to>
    <xdr:sp macro="" textlink="">
      <xdr:nvSpPr>
        <xdr:cNvPr id="73" name="Стрелка вправо с вырезом 72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74" name="Стрелка вправо с вырезом 73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36</xdr:row>
      <xdr:rowOff>171450</xdr:rowOff>
    </xdr:from>
    <xdr:to>
      <xdr:col>6</xdr:col>
      <xdr:colOff>800100</xdr:colOff>
      <xdr:row>36</xdr:row>
      <xdr:rowOff>266700</xdr:rowOff>
    </xdr:to>
    <xdr:sp macro="" textlink="">
      <xdr:nvSpPr>
        <xdr:cNvPr id="76" name="Стрелка вправо с вырезом 75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36</xdr:row>
      <xdr:rowOff>228600</xdr:rowOff>
    </xdr:from>
    <xdr:to>
      <xdr:col>10</xdr:col>
      <xdr:colOff>1314450</xdr:colOff>
      <xdr:row>36</xdr:row>
      <xdr:rowOff>314325</xdr:rowOff>
    </xdr:to>
    <xdr:sp macro="" textlink="">
      <xdr:nvSpPr>
        <xdr:cNvPr id="77" name="Стрелка вправо с вырезом 76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42</xdr:row>
      <xdr:rowOff>238125</xdr:rowOff>
    </xdr:from>
    <xdr:to>
      <xdr:col>2</xdr:col>
      <xdr:colOff>1371600</xdr:colOff>
      <xdr:row>42</xdr:row>
      <xdr:rowOff>323850</xdr:rowOff>
    </xdr:to>
    <xdr:sp macro="" textlink="">
      <xdr:nvSpPr>
        <xdr:cNvPr id="78" name="Стрелка вправо с вырезом 77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42</xdr:row>
      <xdr:rowOff>171450</xdr:rowOff>
    </xdr:from>
    <xdr:to>
      <xdr:col>6</xdr:col>
      <xdr:colOff>800100</xdr:colOff>
      <xdr:row>42</xdr:row>
      <xdr:rowOff>266700</xdr:rowOff>
    </xdr:to>
    <xdr:sp macro="" textlink="">
      <xdr:nvSpPr>
        <xdr:cNvPr id="79" name="Стрелка вправо с вырезом 78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80" name="Стрелка вправо с вырезом 79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42</xdr:row>
      <xdr:rowOff>238125</xdr:rowOff>
    </xdr:from>
    <xdr:to>
      <xdr:col>2</xdr:col>
      <xdr:colOff>1371600</xdr:colOff>
      <xdr:row>42</xdr:row>
      <xdr:rowOff>323850</xdr:rowOff>
    </xdr:to>
    <xdr:sp macro="" textlink="">
      <xdr:nvSpPr>
        <xdr:cNvPr id="81" name="Стрелка вправо с вырезом 80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42</xdr:row>
      <xdr:rowOff>171450</xdr:rowOff>
    </xdr:from>
    <xdr:to>
      <xdr:col>6</xdr:col>
      <xdr:colOff>800100</xdr:colOff>
      <xdr:row>42</xdr:row>
      <xdr:rowOff>266700</xdr:rowOff>
    </xdr:to>
    <xdr:sp macro="" textlink="">
      <xdr:nvSpPr>
        <xdr:cNvPr id="82" name="Стрелка вправо с вырезом 81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83" name="Стрелка вправо с вырезом 82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42</xdr:row>
      <xdr:rowOff>238125</xdr:rowOff>
    </xdr:from>
    <xdr:to>
      <xdr:col>2</xdr:col>
      <xdr:colOff>1371600</xdr:colOff>
      <xdr:row>42</xdr:row>
      <xdr:rowOff>323850</xdr:rowOff>
    </xdr:to>
    <xdr:sp macro="" textlink="">
      <xdr:nvSpPr>
        <xdr:cNvPr id="84" name="Стрелка вправо с вырезом 83"/>
        <xdr:cNvSpPr/>
      </xdr:nvSpPr>
      <xdr:spPr>
        <a:xfrm>
          <a:off x="2746375" y="111601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42</xdr:row>
      <xdr:rowOff>171450</xdr:rowOff>
    </xdr:from>
    <xdr:to>
      <xdr:col>6</xdr:col>
      <xdr:colOff>800100</xdr:colOff>
      <xdr:row>42</xdr:row>
      <xdr:rowOff>266700</xdr:rowOff>
    </xdr:to>
    <xdr:sp macro="" textlink="">
      <xdr:nvSpPr>
        <xdr:cNvPr id="85" name="Стрелка вправо с вырезом 84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86" name="Стрелка вправо с вырезом 85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42</xdr:row>
      <xdr:rowOff>171450</xdr:rowOff>
    </xdr:from>
    <xdr:to>
      <xdr:col>6</xdr:col>
      <xdr:colOff>800100</xdr:colOff>
      <xdr:row>42</xdr:row>
      <xdr:rowOff>266700</xdr:rowOff>
    </xdr:to>
    <xdr:sp macro="" textlink="">
      <xdr:nvSpPr>
        <xdr:cNvPr id="88" name="Стрелка вправо с вырезом 87"/>
        <xdr:cNvSpPr/>
      </xdr:nvSpPr>
      <xdr:spPr>
        <a:xfrm>
          <a:off x="6035675" y="11093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42</xdr:row>
      <xdr:rowOff>228600</xdr:rowOff>
    </xdr:from>
    <xdr:to>
      <xdr:col>10</xdr:col>
      <xdr:colOff>1314450</xdr:colOff>
      <xdr:row>42</xdr:row>
      <xdr:rowOff>314325</xdr:rowOff>
    </xdr:to>
    <xdr:sp macro="" textlink="">
      <xdr:nvSpPr>
        <xdr:cNvPr id="89" name="Стрелка вправо с вырезом 88"/>
        <xdr:cNvSpPr/>
      </xdr:nvSpPr>
      <xdr:spPr>
        <a:xfrm>
          <a:off x="10626725" y="11150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48</xdr:row>
      <xdr:rowOff>238125</xdr:rowOff>
    </xdr:from>
    <xdr:to>
      <xdr:col>2</xdr:col>
      <xdr:colOff>1371600</xdr:colOff>
      <xdr:row>48</xdr:row>
      <xdr:rowOff>323850</xdr:rowOff>
    </xdr:to>
    <xdr:sp macro="" textlink="">
      <xdr:nvSpPr>
        <xdr:cNvPr id="90" name="Стрелка вправо с вырезом 89"/>
        <xdr:cNvSpPr/>
      </xdr:nvSpPr>
      <xdr:spPr>
        <a:xfrm>
          <a:off x="2746375" y="1509712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91" name="Стрелка вправо с вырезом 90"/>
        <xdr:cNvSpPr/>
      </xdr:nvSpPr>
      <xdr:spPr>
        <a:xfrm>
          <a:off x="6035675" y="15030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92" name="Стрелка вправо с вырезом 91"/>
        <xdr:cNvSpPr/>
      </xdr:nvSpPr>
      <xdr:spPr>
        <a:xfrm>
          <a:off x="10626725" y="15087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48</xdr:row>
      <xdr:rowOff>238125</xdr:rowOff>
    </xdr:from>
    <xdr:to>
      <xdr:col>2</xdr:col>
      <xdr:colOff>1371600</xdr:colOff>
      <xdr:row>48</xdr:row>
      <xdr:rowOff>323850</xdr:rowOff>
    </xdr:to>
    <xdr:sp macro="" textlink="">
      <xdr:nvSpPr>
        <xdr:cNvPr id="93" name="Стрелка вправо с вырезом 92"/>
        <xdr:cNvSpPr/>
      </xdr:nvSpPr>
      <xdr:spPr>
        <a:xfrm>
          <a:off x="2746375" y="1509712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94" name="Стрелка вправо с вырезом 93"/>
        <xdr:cNvSpPr/>
      </xdr:nvSpPr>
      <xdr:spPr>
        <a:xfrm>
          <a:off x="6035675" y="15030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95" name="Стрелка вправо с вырезом 94"/>
        <xdr:cNvSpPr/>
      </xdr:nvSpPr>
      <xdr:spPr>
        <a:xfrm>
          <a:off x="10626725" y="15087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48</xdr:row>
      <xdr:rowOff>238125</xdr:rowOff>
    </xdr:from>
    <xdr:to>
      <xdr:col>2</xdr:col>
      <xdr:colOff>1371600</xdr:colOff>
      <xdr:row>48</xdr:row>
      <xdr:rowOff>323850</xdr:rowOff>
    </xdr:to>
    <xdr:sp macro="" textlink="">
      <xdr:nvSpPr>
        <xdr:cNvPr id="96" name="Стрелка вправо с вырезом 95"/>
        <xdr:cNvSpPr/>
      </xdr:nvSpPr>
      <xdr:spPr>
        <a:xfrm>
          <a:off x="2746375" y="15097125"/>
          <a:ext cx="276225" cy="730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97" name="Стрелка вправо с вырезом 96"/>
        <xdr:cNvSpPr/>
      </xdr:nvSpPr>
      <xdr:spPr>
        <a:xfrm>
          <a:off x="6035675" y="15030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98" name="Стрелка вправо с вырезом 97"/>
        <xdr:cNvSpPr/>
      </xdr:nvSpPr>
      <xdr:spPr>
        <a:xfrm>
          <a:off x="10626725" y="15087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100" name="Стрелка вправо с вырезом 99"/>
        <xdr:cNvSpPr/>
      </xdr:nvSpPr>
      <xdr:spPr>
        <a:xfrm>
          <a:off x="6035675" y="15030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01" name="Стрелка вправо с вырезом 100"/>
        <xdr:cNvSpPr/>
      </xdr:nvSpPr>
      <xdr:spPr>
        <a:xfrm>
          <a:off x="10626725" y="15087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48</xdr:row>
      <xdr:rowOff>171450</xdr:rowOff>
    </xdr:from>
    <xdr:to>
      <xdr:col>6</xdr:col>
      <xdr:colOff>800100</xdr:colOff>
      <xdr:row>48</xdr:row>
      <xdr:rowOff>266700</xdr:rowOff>
    </xdr:to>
    <xdr:sp macro="" textlink="">
      <xdr:nvSpPr>
        <xdr:cNvPr id="103" name="Стрелка вправо с вырезом 102"/>
        <xdr:cNvSpPr/>
      </xdr:nvSpPr>
      <xdr:spPr>
        <a:xfrm>
          <a:off x="6035675" y="150304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48</xdr:row>
      <xdr:rowOff>228600</xdr:rowOff>
    </xdr:from>
    <xdr:to>
      <xdr:col>10</xdr:col>
      <xdr:colOff>1314450</xdr:colOff>
      <xdr:row>48</xdr:row>
      <xdr:rowOff>314325</xdr:rowOff>
    </xdr:to>
    <xdr:sp macro="" textlink="">
      <xdr:nvSpPr>
        <xdr:cNvPr id="104" name="Стрелка вправо с вырезом 103"/>
        <xdr:cNvSpPr/>
      </xdr:nvSpPr>
      <xdr:spPr>
        <a:xfrm>
          <a:off x="10626725" y="150876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54</xdr:row>
      <xdr:rowOff>171450</xdr:rowOff>
    </xdr:from>
    <xdr:to>
      <xdr:col>6</xdr:col>
      <xdr:colOff>800100</xdr:colOff>
      <xdr:row>54</xdr:row>
      <xdr:rowOff>266700</xdr:rowOff>
    </xdr:to>
    <xdr:sp macro="" textlink="">
      <xdr:nvSpPr>
        <xdr:cNvPr id="106" name="Стрелка вправо с вырезом 105"/>
        <xdr:cNvSpPr/>
      </xdr:nvSpPr>
      <xdr:spPr>
        <a:xfrm>
          <a:off x="6035675" y="167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107" name="Стрелка вправо с вырезом 106"/>
        <xdr:cNvSpPr/>
      </xdr:nvSpPr>
      <xdr:spPr>
        <a:xfrm>
          <a:off x="10626725" y="168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54</xdr:row>
      <xdr:rowOff>238125</xdr:rowOff>
    </xdr:from>
    <xdr:to>
      <xdr:col>2</xdr:col>
      <xdr:colOff>1371600</xdr:colOff>
      <xdr:row>54</xdr:row>
      <xdr:rowOff>323850</xdr:rowOff>
    </xdr:to>
    <xdr:sp macro="" textlink="">
      <xdr:nvSpPr>
        <xdr:cNvPr id="108" name="Стрелка вправо с вырезом 107"/>
        <xdr:cNvSpPr/>
      </xdr:nvSpPr>
      <xdr:spPr>
        <a:xfrm>
          <a:off x="2746375" y="16837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54</xdr:row>
      <xdr:rowOff>171450</xdr:rowOff>
    </xdr:from>
    <xdr:to>
      <xdr:col>6</xdr:col>
      <xdr:colOff>800100</xdr:colOff>
      <xdr:row>54</xdr:row>
      <xdr:rowOff>266700</xdr:rowOff>
    </xdr:to>
    <xdr:sp macro="" textlink="">
      <xdr:nvSpPr>
        <xdr:cNvPr id="109" name="Стрелка вправо с вырезом 108"/>
        <xdr:cNvSpPr/>
      </xdr:nvSpPr>
      <xdr:spPr>
        <a:xfrm>
          <a:off x="6035675" y="167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110" name="Стрелка вправо с вырезом 109"/>
        <xdr:cNvSpPr/>
      </xdr:nvSpPr>
      <xdr:spPr>
        <a:xfrm>
          <a:off x="10626725" y="168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54</xdr:row>
      <xdr:rowOff>238125</xdr:rowOff>
    </xdr:from>
    <xdr:to>
      <xdr:col>2</xdr:col>
      <xdr:colOff>1371600</xdr:colOff>
      <xdr:row>54</xdr:row>
      <xdr:rowOff>323850</xdr:rowOff>
    </xdr:to>
    <xdr:sp macro="" textlink="">
      <xdr:nvSpPr>
        <xdr:cNvPr id="111" name="Стрелка вправо с вырезом 110"/>
        <xdr:cNvSpPr/>
      </xdr:nvSpPr>
      <xdr:spPr>
        <a:xfrm>
          <a:off x="2746375" y="16837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54</xdr:row>
      <xdr:rowOff>171450</xdr:rowOff>
    </xdr:from>
    <xdr:to>
      <xdr:col>6</xdr:col>
      <xdr:colOff>800100</xdr:colOff>
      <xdr:row>54</xdr:row>
      <xdr:rowOff>266700</xdr:rowOff>
    </xdr:to>
    <xdr:sp macro="" textlink="">
      <xdr:nvSpPr>
        <xdr:cNvPr id="112" name="Стрелка вправо с вырезом 111"/>
        <xdr:cNvSpPr/>
      </xdr:nvSpPr>
      <xdr:spPr>
        <a:xfrm>
          <a:off x="6035675" y="167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113" name="Стрелка вправо с вырезом 112"/>
        <xdr:cNvSpPr/>
      </xdr:nvSpPr>
      <xdr:spPr>
        <a:xfrm>
          <a:off x="10626725" y="168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54</xdr:row>
      <xdr:rowOff>238125</xdr:rowOff>
    </xdr:from>
    <xdr:to>
      <xdr:col>2</xdr:col>
      <xdr:colOff>1371600</xdr:colOff>
      <xdr:row>54</xdr:row>
      <xdr:rowOff>323850</xdr:rowOff>
    </xdr:to>
    <xdr:sp macro="" textlink="">
      <xdr:nvSpPr>
        <xdr:cNvPr id="114" name="Стрелка вправо с вырезом 113"/>
        <xdr:cNvSpPr/>
      </xdr:nvSpPr>
      <xdr:spPr>
        <a:xfrm>
          <a:off x="2746375" y="168370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54</xdr:row>
      <xdr:rowOff>171450</xdr:rowOff>
    </xdr:from>
    <xdr:to>
      <xdr:col>6</xdr:col>
      <xdr:colOff>800100</xdr:colOff>
      <xdr:row>54</xdr:row>
      <xdr:rowOff>266700</xdr:rowOff>
    </xdr:to>
    <xdr:sp macro="" textlink="">
      <xdr:nvSpPr>
        <xdr:cNvPr id="115" name="Стрелка вправо с вырезом 114"/>
        <xdr:cNvSpPr/>
      </xdr:nvSpPr>
      <xdr:spPr>
        <a:xfrm>
          <a:off x="6035675" y="167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116" name="Стрелка вправо с вырезом 115"/>
        <xdr:cNvSpPr/>
      </xdr:nvSpPr>
      <xdr:spPr>
        <a:xfrm>
          <a:off x="10626725" y="168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54</xdr:row>
      <xdr:rowOff>171450</xdr:rowOff>
    </xdr:from>
    <xdr:to>
      <xdr:col>6</xdr:col>
      <xdr:colOff>800100</xdr:colOff>
      <xdr:row>54</xdr:row>
      <xdr:rowOff>266700</xdr:rowOff>
    </xdr:to>
    <xdr:sp macro="" textlink="">
      <xdr:nvSpPr>
        <xdr:cNvPr id="118" name="Стрелка вправо с вырезом 117"/>
        <xdr:cNvSpPr/>
      </xdr:nvSpPr>
      <xdr:spPr>
        <a:xfrm>
          <a:off x="6035675" y="167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119" name="Стрелка вправо с вырезом 118"/>
        <xdr:cNvSpPr/>
      </xdr:nvSpPr>
      <xdr:spPr>
        <a:xfrm>
          <a:off x="10626725" y="168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54</xdr:row>
      <xdr:rowOff>171450</xdr:rowOff>
    </xdr:from>
    <xdr:to>
      <xdr:col>6</xdr:col>
      <xdr:colOff>800100</xdr:colOff>
      <xdr:row>54</xdr:row>
      <xdr:rowOff>266700</xdr:rowOff>
    </xdr:to>
    <xdr:sp macro="" textlink="">
      <xdr:nvSpPr>
        <xdr:cNvPr id="121" name="Стрелка вправо с вырезом 120"/>
        <xdr:cNvSpPr/>
      </xdr:nvSpPr>
      <xdr:spPr>
        <a:xfrm>
          <a:off x="6035675" y="167703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54</xdr:row>
      <xdr:rowOff>228600</xdr:rowOff>
    </xdr:from>
    <xdr:to>
      <xdr:col>10</xdr:col>
      <xdr:colOff>1314450</xdr:colOff>
      <xdr:row>54</xdr:row>
      <xdr:rowOff>314325</xdr:rowOff>
    </xdr:to>
    <xdr:sp macro="" textlink="">
      <xdr:nvSpPr>
        <xdr:cNvPr id="122" name="Стрелка вправо с вырезом 121"/>
        <xdr:cNvSpPr/>
      </xdr:nvSpPr>
      <xdr:spPr>
        <a:xfrm>
          <a:off x="10626725" y="168275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23" name="Стрелка вправо с вырезом 122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60</xdr:row>
      <xdr:rowOff>171450</xdr:rowOff>
    </xdr:from>
    <xdr:to>
      <xdr:col>6</xdr:col>
      <xdr:colOff>800100</xdr:colOff>
      <xdr:row>60</xdr:row>
      <xdr:rowOff>266700</xdr:rowOff>
    </xdr:to>
    <xdr:sp macro="" textlink="">
      <xdr:nvSpPr>
        <xdr:cNvPr id="124" name="Стрелка вправо с вырезом 123"/>
        <xdr:cNvSpPr/>
      </xdr:nvSpPr>
      <xdr:spPr>
        <a:xfrm>
          <a:off x="6035675" y="18611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25" name="Стрелка вправо с вырезом 124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60</xdr:row>
      <xdr:rowOff>238125</xdr:rowOff>
    </xdr:from>
    <xdr:to>
      <xdr:col>2</xdr:col>
      <xdr:colOff>1371600</xdr:colOff>
      <xdr:row>60</xdr:row>
      <xdr:rowOff>323850</xdr:rowOff>
    </xdr:to>
    <xdr:sp macro="" textlink="">
      <xdr:nvSpPr>
        <xdr:cNvPr id="126" name="Стрелка вправо с вырезом 125"/>
        <xdr:cNvSpPr/>
      </xdr:nvSpPr>
      <xdr:spPr>
        <a:xfrm>
          <a:off x="2746375" y="186785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60</xdr:row>
      <xdr:rowOff>171450</xdr:rowOff>
    </xdr:from>
    <xdr:to>
      <xdr:col>6</xdr:col>
      <xdr:colOff>800100</xdr:colOff>
      <xdr:row>60</xdr:row>
      <xdr:rowOff>266700</xdr:rowOff>
    </xdr:to>
    <xdr:sp macro="" textlink="">
      <xdr:nvSpPr>
        <xdr:cNvPr id="127" name="Стрелка вправо с вырезом 126"/>
        <xdr:cNvSpPr/>
      </xdr:nvSpPr>
      <xdr:spPr>
        <a:xfrm>
          <a:off x="6035675" y="18611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28" name="Стрелка вправо с вырезом 127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60</xdr:row>
      <xdr:rowOff>238125</xdr:rowOff>
    </xdr:from>
    <xdr:to>
      <xdr:col>2</xdr:col>
      <xdr:colOff>1371600</xdr:colOff>
      <xdr:row>60</xdr:row>
      <xdr:rowOff>323850</xdr:rowOff>
    </xdr:to>
    <xdr:sp macro="" textlink="">
      <xdr:nvSpPr>
        <xdr:cNvPr id="129" name="Стрелка вправо с вырезом 128"/>
        <xdr:cNvSpPr/>
      </xdr:nvSpPr>
      <xdr:spPr>
        <a:xfrm>
          <a:off x="2746375" y="186785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523875</xdr:colOff>
      <xdr:row>60</xdr:row>
      <xdr:rowOff>171450</xdr:rowOff>
    </xdr:from>
    <xdr:to>
      <xdr:col>6</xdr:col>
      <xdr:colOff>800100</xdr:colOff>
      <xdr:row>60</xdr:row>
      <xdr:rowOff>266700</xdr:rowOff>
    </xdr:to>
    <xdr:sp macro="" textlink="">
      <xdr:nvSpPr>
        <xdr:cNvPr id="130" name="Стрелка вправо с вырезом 129"/>
        <xdr:cNvSpPr/>
      </xdr:nvSpPr>
      <xdr:spPr>
        <a:xfrm>
          <a:off x="6035675" y="1861185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31" name="Стрелка вправо с вырезом 130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60</xdr:row>
      <xdr:rowOff>238125</xdr:rowOff>
    </xdr:from>
    <xdr:to>
      <xdr:col>2</xdr:col>
      <xdr:colOff>1371600</xdr:colOff>
      <xdr:row>60</xdr:row>
      <xdr:rowOff>323850</xdr:rowOff>
    </xdr:to>
    <xdr:sp macro="" textlink="">
      <xdr:nvSpPr>
        <xdr:cNvPr id="132" name="Стрелка вправо с вырезом 131"/>
        <xdr:cNvSpPr/>
      </xdr:nvSpPr>
      <xdr:spPr>
        <a:xfrm>
          <a:off x="2746375" y="186785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34" name="Стрелка вправо с вырезом 133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36" name="Стрелка вправо с вырезом 135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60</xdr:row>
      <xdr:rowOff>228600</xdr:rowOff>
    </xdr:from>
    <xdr:to>
      <xdr:col>10</xdr:col>
      <xdr:colOff>1314450</xdr:colOff>
      <xdr:row>60</xdr:row>
      <xdr:rowOff>314325</xdr:rowOff>
    </xdr:to>
    <xdr:sp macro="" textlink="">
      <xdr:nvSpPr>
        <xdr:cNvPr id="139" name="Стрелка вправо с вырезом 138"/>
        <xdr:cNvSpPr/>
      </xdr:nvSpPr>
      <xdr:spPr>
        <a:xfrm>
          <a:off x="10626725" y="186690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838200</xdr:colOff>
      <xdr:row>66</xdr:row>
      <xdr:rowOff>228600</xdr:rowOff>
    </xdr:from>
    <xdr:to>
      <xdr:col>6</xdr:col>
      <xdr:colOff>1114425</xdr:colOff>
      <xdr:row>66</xdr:row>
      <xdr:rowOff>323850</xdr:rowOff>
    </xdr:to>
    <xdr:sp macro="" textlink="">
      <xdr:nvSpPr>
        <xdr:cNvPr id="140" name="Стрелка вправо с вырезом 139"/>
        <xdr:cNvSpPr/>
      </xdr:nvSpPr>
      <xdr:spPr>
        <a:xfrm>
          <a:off x="6350000" y="20523200"/>
          <a:ext cx="276225" cy="95250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41" name="Стрелка вправо с вырезом 140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42" name="Стрелка вправо с вырезом 141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44" name="Стрелка вправо с вырезом 143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66</xdr:row>
      <xdr:rowOff>238125</xdr:rowOff>
    </xdr:from>
    <xdr:to>
      <xdr:col>2</xdr:col>
      <xdr:colOff>1371600</xdr:colOff>
      <xdr:row>66</xdr:row>
      <xdr:rowOff>323850</xdr:rowOff>
    </xdr:to>
    <xdr:sp macro="" textlink="">
      <xdr:nvSpPr>
        <xdr:cNvPr id="145" name="Стрелка вправо с вырезом 144"/>
        <xdr:cNvSpPr/>
      </xdr:nvSpPr>
      <xdr:spPr>
        <a:xfrm>
          <a:off x="2746375" y="20532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47" name="Стрелка вправо с вырезом 146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1095375</xdr:colOff>
      <xdr:row>66</xdr:row>
      <xdr:rowOff>238125</xdr:rowOff>
    </xdr:from>
    <xdr:to>
      <xdr:col>2</xdr:col>
      <xdr:colOff>1371600</xdr:colOff>
      <xdr:row>66</xdr:row>
      <xdr:rowOff>323850</xdr:rowOff>
    </xdr:to>
    <xdr:sp macro="" textlink="">
      <xdr:nvSpPr>
        <xdr:cNvPr id="148" name="Стрелка вправо с вырезом 147"/>
        <xdr:cNvSpPr/>
      </xdr:nvSpPr>
      <xdr:spPr>
        <a:xfrm>
          <a:off x="2746375" y="20532725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50" name="Стрелка вправо с вырезом 149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53" name="Стрелка вправо с вырезом 152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54" name="Стрелка вправо с вырезом 153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10</xdr:col>
      <xdr:colOff>1038225</xdr:colOff>
      <xdr:row>66</xdr:row>
      <xdr:rowOff>228600</xdr:rowOff>
    </xdr:from>
    <xdr:to>
      <xdr:col>10</xdr:col>
      <xdr:colOff>1314450</xdr:colOff>
      <xdr:row>66</xdr:row>
      <xdr:rowOff>314325</xdr:rowOff>
    </xdr:to>
    <xdr:sp macro="" textlink="">
      <xdr:nvSpPr>
        <xdr:cNvPr id="156" name="Стрелка вправо с вырезом 155"/>
        <xdr:cNvSpPr/>
      </xdr:nvSpPr>
      <xdr:spPr>
        <a:xfrm>
          <a:off x="10626725" y="20523200"/>
          <a:ext cx="276225" cy="85725"/>
        </a:xfrm>
        <a:prstGeom prst="notchedRight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tabSelected="1" workbookViewId="0">
      <selection activeCell="A28" sqref="A28"/>
    </sheetView>
  </sheetViews>
  <sheetFormatPr baseColWidth="10" defaultColWidth="8.83203125" defaultRowHeight="15" x14ac:dyDescent="0.2"/>
  <cols>
    <col min="1" max="1" width="126.5" customWidth="1"/>
  </cols>
  <sheetData>
    <row r="1" spans="1:1" ht="96" x14ac:dyDescent="0.2">
      <c r="A1" s="42" t="s">
        <v>848</v>
      </c>
    </row>
    <row r="2" spans="1:1" ht="46.5" customHeight="1" x14ac:dyDescent="0.2">
      <c r="A2" s="41" t="s">
        <v>146</v>
      </c>
    </row>
    <row r="3" spans="1:1" ht="16" x14ac:dyDescent="0.2">
      <c r="A3" s="40" t="s">
        <v>145</v>
      </c>
    </row>
    <row r="4" spans="1:1" ht="16" x14ac:dyDescent="0.2">
      <c r="A4" s="37" t="s">
        <v>144</v>
      </c>
    </row>
    <row r="5" spans="1:1" ht="16" x14ac:dyDescent="0.2">
      <c r="A5" s="37" t="s">
        <v>143</v>
      </c>
    </row>
    <row r="6" spans="1:1" ht="16" x14ac:dyDescent="0.2">
      <c r="A6" s="37" t="s">
        <v>142</v>
      </c>
    </row>
    <row r="7" spans="1:1" ht="16" x14ac:dyDescent="0.2">
      <c r="A7" s="37" t="s">
        <v>141</v>
      </c>
    </row>
    <row r="8" spans="1:1" ht="16" x14ac:dyDescent="0.2">
      <c r="A8" s="37" t="s">
        <v>1514</v>
      </c>
    </row>
    <row r="9" spans="1:1" ht="16" x14ac:dyDescent="0.2">
      <c r="A9" s="37" t="s">
        <v>140</v>
      </c>
    </row>
    <row r="10" spans="1:1" ht="16" x14ac:dyDescent="0.2">
      <c r="A10" s="39" t="s">
        <v>139</v>
      </c>
    </row>
    <row r="11" spans="1:1" ht="16" x14ac:dyDescent="0.2">
      <c r="A11" s="37"/>
    </row>
    <row r="12" spans="1:1" ht="16" x14ac:dyDescent="0.2">
      <c r="A12" s="38" t="s">
        <v>138</v>
      </c>
    </row>
    <row r="13" spans="1:1" ht="16" x14ac:dyDescent="0.2">
      <c r="A13" s="37" t="s">
        <v>137</v>
      </c>
    </row>
    <row r="14" spans="1:1" ht="16" x14ac:dyDescent="0.2">
      <c r="A14" s="37" t="s">
        <v>136</v>
      </c>
    </row>
    <row r="15" spans="1:1" ht="16" x14ac:dyDescent="0.2">
      <c r="A15" s="37" t="s">
        <v>135</v>
      </c>
    </row>
    <row r="16" spans="1:1" ht="16" x14ac:dyDescent="0.2">
      <c r="A16" s="37" t="s">
        <v>134</v>
      </c>
    </row>
    <row r="17" spans="1:1" ht="16" x14ac:dyDescent="0.2">
      <c r="A17" s="36" t="s">
        <v>133</v>
      </c>
    </row>
    <row r="18" spans="1:1" ht="16" x14ac:dyDescent="0.2">
      <c r="A18" s="35" t="s">
        <v>132</v>
      </c>
    </row>
    <row r="19" spans="1:1" ht="16" x14ac:dyDescent="0.2">
      <c r="A19" s="34"/>
    </row>
    <row r="20" spans="1:1" x14ac:dyDescent="0.2">
      <c r="A20" s="33"/>
    </row>
  </sheetData>
  <pageMargins left="0.7" right="0.7" top="0.75" bottom="0.75" header="0.3" footer="0.3"/>
  <pageSetup paperSize="9" orientation="portrait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"/>
  <sheetViews>
    <sheetView topLeftCell="A120" workbookViewId="0">
      <selection activeCell="K135" sqref="K135"/>
    </sheetView>
  </sheetViews>
  <sheetFormatPr baseColWidth="10" defaultRowHeight="15" x14ac:dyDescent="0.2"/>
  <cols>
    <col min="3" max="3" width="22.1640625" customWidth="1"/>
    <col min="7" max="7" width="23.33203125" customWidth="1"/>
    <col min="11" max="11" width="18.83203125" customWidth="1"/>
  </cols>
  <sheetData>
    <row r="1" spans="1:12" ht="94" customHeight="1" thickBot="1" x14ac:dyDescent="0.25">
      <c r="A1" s="167" t="s">
        <v>1860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228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17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x14ac:dyDescent="0.2">
      <c r="A4" s="118"/>
      <c r="B4" s="16" t="s">
        <v>0</v>
      </c>
      <c r="C4" s="102" t="s">
        <v>1861</v>
      </c>
      <c r="D4" s="55" t="s">
        <v>546</v>
      </c>
      <c r="E4" s="118"/>
      <c r="F4" s="16" t="s">
        <v>0</v>
      </c>
      <c r="G4" s="102" t="s">
        <v>1862</v>
      </c>
      <c r="H4" s="55" t="s">
        <v>546</v>
      </c>
      <c r="I4" s="118"/>
      <c r="J4" s="16" t="s">
        <v>0</v>
      </c>
      <c r="K4" s="102" t="s">
        <v>1865</v>
      </c>
      <c r="L4" s="55" t="s">
        <v>546</v>
      </c>
    </row>
    <row r="5" spans="1:12" x14ac:dyDescent="0.2">
      <c r="A5" s="119"/>
      <c r="B5" s="19" t="s">
        <v>2</v>
      </c>
      <c r="C5" s="70" t="s">
        <v>1864</v>
      </c>
      <c r="D5" s="121">
        <f>5.2/H2</f>
        <v>0.8</v>
      </c>
      <c r="E5" s="119"/>
      <c r="F5" s="19" t="s">
        <v>2</v>
      </c>
      <c r="G5" s="70" t="s">
        <v>1863</v>
      </c>
      <c r="H5" s="121">
        <f>5.2/H2</f>
        <v>0.8</v>
      </c>
      <c r="I5" s="119"/>
      <c r="J5" s="19" t="s">
        <v>2</v>
      </c>
      <c r="K5" s="70" t="s">
        <v>1866</v>
      </c>
      <c r="L5" s="121">
        <f>150/H2</f>
        <v>23.076923076923077</v>
      </c>
    </row>
    <row r="6" spans="1:12" ht="52" customHeight="1" x14ac:dyDescent="0.2">
      <c r="A6" s="119"/>
      <c r="B6" s="19" t="s">
        <v>3</v>
      </c>
      <c r="C6" s="20" t="s">
        <v>237</v>
      </c>
      <c r="D6" s="131"/>
      <c r="E6" s="119"/>
      <c r="F6" s="19" t="s">
        <v>3</v>
      </c>
      <c r="G6" s="20" t="s">
        <v>217</v>
      </c>
      <c r="H6" s="131"/>
      <c r="I6" s="119"/>
      <c r="J6" s="19" t="s">
        <v>3</v>
      </c>
      <c r="K6" s="20" t="s">
        <v>1867</v>
      </c>
      <c r="L6" s="131"/>
    </row>
    <row r="7" spans="1:12" ht="26" customHeight="1" x14ac:dyDescent="0.2">
      <c r="A7" s="119"/>
      <c r="B7" s="124" t="s">
        <v>5</v>
      </c>
      <c r="C7" s="125"/>
      <c r="D7" s="67"/>
      <c r="E7" s="119"/>
      <c r="F7" s="124" t="s">
        <v>6</v>
      </c>
      <c r="G7" s="126"/>
      <c r="H7" s="67"/>
      <c r="I7" s="119"/>
      <c r="J7" s="124" t="s">
        <v>112</v>
      </c>
      <c r="K7" s="126"/>
      <c r="L7" s="67"/>
    </row>
    <row r="8" spans="1:12" ht="16" thickBot="1" x14ac:dyDescent="0.25">
      <c r="A8" s="120"/>
      <c r="B8" s="127" t="s">
        <v>4</v>
      </c>
      <c r="C8" s="128"/>
      <c r="D8" s="65">
        <f>D7*D5</f>
        <v>0</v>
      </c>
      <c r="E8" s="120"/>
      <c r="F8" s="127" t="s">
        <v>4</v>
      </c>
      <c r="G8" s="129"/>
      <c r="H8" s="65">
        <f>H7*H5</f>
        <v>0</v>
      </c>
      <c r="I8" s="120"/>
      <c r="J8" s="127" t="s">
        <v>4</v>
      </c>
      <c r="K8" s="129"/>
      <c r="L8" s="65">
        <f>L7*L5</f>
        <v>0</v>
      </c>
    </row>
    <row r="9" spans="1:12" ht="16" thickBot="1" x14ac:dyDescent="0.25">
      <c r="A9" s="13" t="s">
        <v>1889</v>
      </c>
      <c r="B9" s="137" t="s">
        <v>173</v>
      </c>
      <c r="C9" s="137"/>
      <c r="D9" s="137"/>
      <c r="E9" s="137"/>
      <c r="F9" s="137"/>
      <c r="G9" s="137"/>
      <c r="H9" s="137"/>
      <c r="I9" s="157"/>
      <c r="J9" s="157"/>
      <c r="K9" s="157"/>
      <c r="L9" s="157"/>
    </row>
    <row r="10" spans="1:12" ht="22" customHeight="1" x14ac:dyDescent="0.2">
      <c r="A10" s="118"/>
      <c r="B10" s="16" t="s">
        <v>0</v>
      </c>
      <c r="C10" s="102" t="s">
        <v>1868</v>
      </c>
      <c r="D10" s="55" t="s">
        <v>546</v>
      </c>
      <c r="E10" s="118"/>
      <c r="F10" s="16" t="s">
        <v>0</v>
      </c>
      <c r="G10" s="102" t="s">
        <v>1869</v>
      </c>
      <c r="H10" s="55" t="s">
        <v>546</v>
      </c>
      <c r="I10" s="118"/>
      <c r="J10" s="16" t="s">
        <v>0</v>
      </c>
      <c r="K10" s="102" t="s">
        <v>1870</v>
      </c>
      <c r="L10" s="55" t="s">
        <v>546</v>
      </c>
    </row>
    <row r="11" spans="1:12" ht="25" customHeight="1" x14ac:dyDescent="0.2">
      <c r="A11" s="119"/>
      <c r="B11" s="19" t="s">
        <v>2</v>
      </c>
      <c r="C11" s="70" t="s">
        <v>1873</v>
      </c>
      <c r="D11" s="121">
        <f>5.2/H2</f>
        <v>0.8</v>
      </c>
      <c r="E11" s="119"/>
      <c r="F11" s="19" t="s">
        <v>2</v>
      </c>
      <c r="G11" s="70" t="s">
        <v>1872</v>
      </c>
      <c r="H11" s="121">
        <f>5.2/H2</f>
        <v>0.8</v>
      </c>
      <c r="I11" s="119"/>
      <c r="J11" s="19" t="s">
        <v>2</v>
      </c>
      <c r="K11" s="70" t="s">
        <v>1871</v>
      </c>
      <c r="L11" s="121">
        <f>150/H2</f>
        <v>23.076923076923077</v>
      </c>
    </row>
    <row r="12" spans="1:12" ht="62" customHeight="1" x14ac:dyDescent="0.2">
      <c r="A12" s="119"/>
      <c r="B12" s="19" t="s">
        <v>3</v>
      </c>
      <c r="C12" s="20" t="s">
        <v>237</v>
      </c>
      <c r="D12" s="131"/>
      <c r="E12" s="119"/>
      <c r="F12" s="19" t="s">
        <v>3</v>
      </c>
      <c r="G12" s="20" t="s">
        <v>217</v>
      </c>
      <c r="H12" s="131"/>
      <c r="I12" s="119"/>
      <c r="J12" s="19" t="s">
        <v>3</v>
      </c>
      <c r="K12" s="20" t="s">
        <v>1874</v>
      </c>
      <c r="L12" s="131"/>
    </row>
    <row r="13" spans="1:12" ht="33" customHeight="1" x14ac:dyDescent="0.2">
      <c r="A13" s="119"/>
      <c r="B13" s="124" t="s">
        <v>5</v>
      </c>
      <c r="C13" s="125"/>
      <c r="D13" s="67"/>
      <c r="E13" s="119"/>
      <c r="F13" s="124" t="s">
        <v>6</v>
      </c>
      <c r="G13" s="126"/>
      <c r="H13" s="67"/>
      <c r="I13" s="119"/>
      <c r="J13" s="124" t="s">
        <v>112</v>
      </c>
      <c r="K13" s="126"/>
      <c r="L13" s="67"/>
    </row>
    <row r="14" spans="1:12" ht="16" customHeight="1" thickBot="1" x14ac:dyDescent="0.25">
      <c r="A14" s="120"/>
      <c r="B14" s="127" t="s">
        <v>4</v>
      </c>
      <c r="C14" s="128"/>
      <c r="D14" s="65">
        <f>D13*D11</f>
        <v>0</v>
      </c>
      <c r="E14" s="120"/>
      <c r="F14" s="127" t="s">
        <v>4</v>
      </c>
      <c r="G14" s="129"/>
      <c r="H14" s="65">
        <f>H13*H11</f>
        <v>0</v>
      </c>
      <c r="I14" s="120"/>
      <c r="J14" s="127" t="s">
        <v>4</v>
      </c>
      <c r="K14" s="129"/>
      <c r="L14" s="65">
        <f>L13*L11</f>
        <v>0</v>
      </c>
    </row>
    <row r="15" spans="1:12" ht="16" thickBot="1" x14ac:dyDescent="0.25">
      <c r="A15" s="13" t="s">
        <v>1889</v>
      </c>
      <c r="B15" s="137" t="s">
        <v>173</v>
      </c>
      <c r="C15" s="137"/>
      <c r="D15" s="137"/>
      <c r="E15" s="137"/>
      <c r="F15" s="137"/>
      <c r="G15" s="137"/>
      <c r="H15" s="137"/>
      <c r="I15" s="157"/>
      <c r="J15" s="157"/>
      <c r="K15" s="157"/>
      <c r="L15" s="157"/>
    </row>
    <row r="16" spans="1:12" ht="22" customHeight="1" x14ac:dyDescent="0.2">
      <c r="A16" s="118"/>
      <c r="B16" s="16" t="s">
        <v>0</v>
      </c>
      <c r="C16" s="102" t="s">
        <v>1875</v>
      </c>
      <c r="D16" s="55" t="s">
        <v>546</v>
      </c>
      <c r="E16" s="118"/>
      <c r="F16" s="16" t="s">
        <v>0</v>
      </c>
      <c r="G16" s="102" t="s">
        <v>1876</v>
      </c>
      <c r="H16" s="55" t="s">
        <v>546</v>
      </c>
      <c r="I16" s="118"/>
      <c r="J16" s="16" t="s">
        <v>0</v>
      </c>
      <c r="K16" s="102" t="s">
        <v>1877</v>
      </c>
      <c r="L16" s="55" t="s">
        <v>546</v>
      </c>
    </row>
    <row r="17" spans="1:12" ht="28" customHeight="1" x14ac:dyDescent="0.2">
      <c r="A17" s="119"/>
      <c r="B17" s="19" t="s">
        <v>2</v>
      </c>
      <c r="C17" s="70" t="s">
        <v>1880</v>
      </c>
      <c r="D17" s="121">
        <f>5.2/H2</f>
        <v>0.8</v>
      </c>
      <c r="E17" s="119"/>
      <c r="F17" s="19" t="s">
        <v>2</v>
      </c>
      <c r="G17" s="70" t="s">
        <v>1879</v>
      </c>
      <c r="H17" s="121">
        <f>5.2/H2</f>
        <v>0.8</v>
      </c>
      <c r="I17" s="119"/>
      <c r="J17" s="19" t="s">
        <v>2</v>
      </c>
      <c r="K17" s="70" t="s">
        <v>1878</v>
      </c>
      <c r="L17" s="121">
        <f>150/H2</f>
        <v>23.076923076923077</v>
      </c>
    </row>
    <row r="18" spans="1:12" ht="54" customHeight="1" x14ac:dyDescent="0.2">
      <c r="A18" s="119"/>
      <c r="B18" s="19" t="s">
        <v>3</v>
      </c>
      <c r="C18" s="20" t="s">
        <v>237</v>
      </c>
      <c r="D18" s="131"/>
      <c r="E18" s="119"/>
      <c r="F18" s="19" t="s">
        <v>3</v>
      </c>
      <c r="G18" s="20" t="s">
        <v>217</v>
      </c>
      <c r="H18" s="131"/>
      <c r="I18" s="119"/>
      <c r="J18" s="19" t="s">
        <v>3</v>
      </c>
      <c r="K18" s="20" t="s">
        <v>1881</v>
      </c>
      <c r="L18" s="131"/>
    </row>
    <row r="19" spans="1:12" ht="31" customHeight="1" x14ac:dyDescent="0.2">
      <c r="A19" s="119"/>
      <c r="B19" s="124" t="s">
        <v>5</v>
      </c>
      <c r="C19" s="125"/>
      <c r="D19" s="67"/>
      <c r="E19" s="119"/>
      <c r="F19" s="124" t="s">
        <v>6</v>
      </c>
      <c r="G19" s="126"/>
      <c r="H19" s="67"/>
      <c r="I19" s="119"/>
      <c r="J19" s="124" t="s">
        <v>112</v>
      </c>
      <c r="K19" s="126"/>
      <c r="L19" s="67"/>
    </row>
    <row r="20" spans="1:12" ht="16" customHeight="1" thickBot="1" x14ac:dyDescent="0.25">
      <c r="A20" s="120"/>
      <c r="B20" s="127" t="s">
        <v>4</v>
      </c>
      <c r="C20" s="128"/>
      <c r="D20" s="65">
        <f>D19*D17</f>
        <v>0</v>
      </c>
      <c r="E20" s="120"/>
      <c r="F20" s="127" t="s">
        <v>4</v>
      </c>
      <c r="G20" s="129"/>
      <c r="H20" s="65">
        <f>H19*H17</f>
        <v>0</v>
      </c>
      <c r="I20" s="120"/>
      <c r="J20" s="127" t="s">
        <v>4</v>
      </c>
      <c r="K20" s="129"/>
      <c r="L20" s="65">
        <f>L19*L17</f>
        <v>0</v>
      </c>
    </row>
    <row r="21" spans="1:12" ht="16" customHeight="1" thickBot="1" x14ac:dyDescent="0.25">
      <c r="A21" s="13" t="s">
        <v>1889</v>
      </c>
      <c r="B21" s="137" t="s">
        <v>173</v>
      </c>
      <c r="C21" s="137"/>
      <c r="D21" s="137"/>
      <c r="E21" s="137"/>
      <c r="F21" s="137"/>
      <c r="G21" s="137"/>
      <c r="H21" s="137"/>
      <c r="I21" s="157"/>
      <c r="J21" s="157"/>
      <c r="K21" s="157"/>
      <c r="L21" s="157"/>
    </row>
    <row r="22" spans="1:12" ht="16" customHeight="1" x14ac:dyDescent="0.2">
      <c r="A22" s="118"/>
      <c r="B22" s="16" t="s">
        <v>0</v>
      </c>
      <c r="C22" s="102" t="s">
        <v>1939</v>
      </c>
      <c r="D22" s="55" t="s">
        <v>546</v>
      </c>
      <c r="E22" s="118"/>
      <c r="F22" s="16" t="s">
        <v>0</v>
      </c>
      <c r="G22" s="102" t="s">
        <v>1940</v>
      </c>
      <c r="H22" s="55" t="s">
        <v>546</v>
      </c>
      <c r="I22" s="118"/>
      <c r="J22" s="16" t="s">
        <v>0</v>
      </c>
      <c r="K22" s="102" t="s">
        <v>1941</v>
      </c>
      <c r="L22" s="55" t="s">
        <v>546</v>
      </c>
    </row>
    <row r="23" spans="1:12" ht="29" customHeight="1" x14ac:dyDescent="0.2">
      <c r="A23" s="119"/>
      <c r="B23" s="19" t="s">
        <v>2</v>
      </c>
      <c r="C23" s="70" t="s">
        <v>1942</v>
      </c>
      <c r="D23" s="121">
        <f>5.2/H2</f>
        <v>0.8</v>
      </c>
      <c r="E23" s="119"/>
      <c r="F23" s="19" t="s">
        <v>2</v>
      </c>
      <c r="G23" s="70" t="s">
        <v>1943</v>
      </c>
      <c r="H23" s="121">
        <f>5.2/H2</f>
        <v>0.8</v>
      </c>
      <c r="I23" s="119"/>
      <c r="J23" s="19" t="s">
        <v>2</v>
      </c>
      <c r="K23" s="70" t="s">
        <v>1944</v>
      </c>
      <c r="L23" s="121">
        <f>150/H2</f>
        <v>23.076923076923077</v>
      </c>
    </row>
    <row r="24" spans="1:12" ht="45" customHeight="1" x14ac:dyDescent="0.2">
      <c r="A24" s="119"/>
      <c r="B24" s="19" t="s">
        <v>3</v>
      </c>
      <c r="C24" s="20" t="s">
        <v>237</v>
      </c>
      <c r="D24" s="131"/>
      <c r="E24" s="119"/>
      <c r="F24" s="19" t="s">
        <v>3</v>
      </c>
      <c r="G24" s="20" t="s">
        <v>217</v>
      </c>
      <c r="H24" s="131"/>
      <c r="I24" s="119"/>
      <c r="J24" s="19" t="s">
        <v>3</v>
      </c>
      <c r="K24" s="20" t="s">
        <v>1945</v>
      </c>
      <c r="L24" s="131"/>
    </row>
    <row r="25" spans="1:12" ht="32" customHeight="1" x14ac:dyDescent="0.2">
      <c r="A25" s="119"/>
      <c r="B25" s="124" t="s">
        <v>5</v>
      </c>
      <c r="C25" s="125"/>
      <c r="D25" s="67"/>
      <c r="E25" s="119"/>
      <c r="F25" s="124" t="s">
        <v>6</v>
      </c>
      <c r="G25" s="126"/>
      <c r="H25" s="67"/>
      <c r="I25" s="119"/>
      <c r="J25" s="124" t="s">
        <v>112</v>
      </c>
      <c r="K25" s="126"/>
      <c r="L25" s="67"/>
    </row>
    <row r="26" spans="1:12" ht="16" customHeight="1" thickBot="1" x14ac:dyDescent="0.25">
      <c r="A26" s="120"/>
      <c r="B26" s="127" t="s">
        <v>4</v>
      </c>
      <c r="C26" s="128"/>
      <c r="D26" s="65">
        <f>D25*D23</f>
        <v>0</v>
      </c>
      <c r="E26" s="120"/>
      <c r="F26" s="127" t="s">
        <v>4</v>
      </c>
      <c r="G26" s="129"/>
      <c r="H26" s="65">
        <f>H25*H23</f>
        <v>0</v>
      </c>
      <c r="I26" s="120"/>
      <c r="J26" s="127" t="s">
        <v>4</v>
      </c>
      <c r="K26" s="129"/>
      <c r="L26" s="65">
        <f>L25*L23</f>
        <v>0</v>
      </c>
    </row>
    <row r="27" spans="1:12" ht="16" thickBot="1" x14ac:dyDescent="0.25">
      <c r="A27" s="13" t="s">
        <v>1889</v>
      </c>
      <c r="B27" s="137" t="s">
        <v>173</v>
      </c>
      <c r="C27" s="137"/>
      <c r="D27" s="137"/>
      <c r="E27" s="137"/>
      <c r="F27" s="137"/>
      <c r="G27" s="137"/>
      <c r="H27" s="137"/>
      <c r="I27" s="157"/>
      <c r="J27" s="157"/>
      <c r="K27" s="157"/>
      <c r="L27" s="157"/>
    </row>
    <row r="28" spans="1:12" ht="22" customHeight="1" x14ac:dyDescent="0.2">
      <c r="A28" s="118"/>
      <c r="B28" s="16" t="s">
        <v>0</v>
      </c>
      <c r="C28" s="102" t="s">
        <v>1882</v>
      </c>
      <c r="D28" s="55" t="s">
        <v>546</v>
      </c>
      <c r="E28" s="118"/>
      <c r="F28" s="16" t="s">
        <v>0</v>
      </c>
      <c r="G28" s="102" t="s">
        <v>1883</v>
      </c>
      <c r="H28" s="55" t="s">
        <v>546</v>
      </c>
      <c r="I28" s="118"/>
      <c r="J28" s="16" t="s">
        <v>0</v>
      </c>
      <c r="K28" s="102" t="s">
        <v>1884</v>
      </c>
      <c r="L28" s="55" t="s">
        <v>546</v>
      </c>
    </row>
    <row r="29" spans="1:12" ht="15" customHeight="1" x14ac:dyDescent="0.2">
      <c r="A29" s="119"/>
      <c r="B29" s="19" t="s">
        <v>2</v>
      </c>
      <c r="C29" s="70" t="s">
        <v>1887</v>
      </c>
      <c r="D29" s="121">
        <f>5.2/H2</f>
        <v>0.8</v>
      </c>
      <c r="E29" s="119"/>
      <c r="F29" s="19" t="s">
        <v>2</v>
      </c>
      <c r="G29" s="70" t="s">
        <v>1886</v>
      </c>
      <c r="H29" s="121">
        <f>5.2/H2</f>
        <v>0.8</v>
      </c>
      <c r="I29" s="119"/>
      <c r="J29" s="19" t="s">
        <v>2</v>
      </c>
      <c r="K29" s="70" t="s">
        <v>1885</v>
      </c>
      <c r="L29" s="121">
        <f>150/H2</f>
        <v>23.076923076923077</v>
      </c>
    </row>
    <row r="30" spans="1:12" ht="47" customHeight="1" x14ac:dyDescent="0.2">
      <c r="A30" s="119"/>
      <c r="B30" s="19" t="s">
        <v>3</v>
      </c>
      <c r="C30" s="20" t="s">
        <v>237</v>
      </c>
      <c r="D30" s="131"/>
      <c r="E30" s="119"/>
      <c r="F30" s="19" t="s">
        <v>3</v>
      </c>
      <c r="G30" s="20" t="s">
        <v>217</v>
      </c>
      <c r="H30" s="131"/>
      <c r="I30" s="119"/>
      <c r="J30" s="19" t="s">
        <v>3</v>
      </c>
      <c r="K30" s="20" t="s">
        <v>1888</v>
      </c>
      <c r="L30" s="131"/>
    </row>
    <row r="31" spans="1:12" ht="30" customHeight="1" x14ac:dyDescent="0.2">
      <c r="A31" s="119"/>
      <c r="B31" s="124" t="s">
        <v>5</v>
      </c>
      <c r="C31" s="125"/>
      <c r="D31" s="67"/>
      <c r="E31" s="119"/>
      <c r="F31" s="124" t="s">
        <v>6</v>
      </c>
      <c r="G31" s="126"/>
      <c r="H31" s="67"/>
      <c r="I31" s="119"/>
      <c r="J31" s="124" t="s">
        <v>112</v>
      </c>
      <c r="K31" s="126"/>
      <c r="L31" s="67"/>
    </row>
    <row r="32" spans="1:12" ht="16" customHeight="1" thickBot="1" x14ac:dyDescent="0.25">
      <c r="A32" s="120"/>
      <c r="B32" s="127" t="s">
        <v>4</v>
      </c>
      <c r="C32" s="128"/>
      <c r="D32" s="65">
        <f>D31*D29</f>
        <v>0</v>
      </c>
      <c r="E32" s="120"/>
      <c r="F32" s="127" t="s">
        <v>4</v>
      </c>
      <c r="G32" s="129"/>
      <c r="H32" s="65">
        <f>H31*H29</f>
        <v>0</v>
      </c>
      <c r="I32" s="120"/>
      <c r="J32" s="127" t="s">
        <v>4</v>
      </c>
      <c r="K32" s="129"/>
      <c r="L32" s="65">
        <f>L31*L29</f>
        <v>0</v>
      </c>
    </row>
    <row r="33" spans="1:12" ht="16" customHeight="1" thickBot="1" x14ac:dyDescent="0.25">
      <c r="A33" s="13" t="s">
        <v>1889</v>
      </c>
      <c r="B33" s="137" t="s">
        <v>173</v>
      </c>
      <c r="C33" s="137"/>
      <c r="D33" s="137"/>
      <c r="E33" s="137"/>
      <c r="F33" s="137"/>
      <c r="G33" s="137"/>
      <c r="H33" s="137"/>
      <c r="I33" s="157"/>
      <c r="J33" s="157"/>
      <c r="K33" s="157"/>
      <c r="L33" s="157"/>
    </row>
    <row r="34" spans="1:12" ht="16" customHeight="1" x14ac:dyDescent="0.2">
      <c r="A34" s="118"/>
      <c r="B34" s="16" t="s">
        <v>0</v>
      </c>
      <c r="C34" s="102" t="s">
        <v>1953</v>
      </c>
      <c r="D34" s="55" t="s">
        <v>546</v>
      </c>
      <c r="E34" s="118"/>
      <c r="F34" s="16" t="s">
        <v>0</v>
      </c>
      <c r="G34" s="102" t="s">
        <v>1954</v>
      </c>
      <c r="H34" s="55" t="s">
        <v>546</v>
      </c>
      <c r="I34" s="118"/>
      <c r="J34" s="16" t="s">
        <v>0</v>
      </c>
      <c r="K34" s="102" t="s">
        <v>1955</v>
      </c>
      <c r="L34" s="55" t="s">
        <v>546</v>
      </c>
    </row>
    <row r="35" spans="1:12" ht="32" customHeight="1" x14ac:dyDescent="0.2">
      <c r="A35" s="119"/>
      <c r="B35" s="19" t="s">
        <v>2</v>
      </c>
      <c r="C35" s="70" t="s">
        <v>1958</v>
      </c>
      <c r="D35" s="121">
        <f>5.2/H2</f>
        <v>0.8</v>
      </c>
      <c r="E35" s="119"/>
      <c r="F35" s="19" t="s">
        <v>2</v>
      </c>
      <c r="G35" s="70" t="s">
        <v>1957</v>
      </c>
      <c r="H35" s="121">
        <f>5.2/H2</f>
        <v>0.8</v>
      </c>
      <c r="I35" s="119"/>
      <c r="J35" s="19" t="s">
        <v>2</v>
      </c>
      <c r="K35" s="70" t="s">
        <v>1956</v>
      </c>
      <c r="L35" s="121">
        <f>150/H2</f>
        <v>23.076923076923077</v>
      </c>
    </row>
    <row r="36" spans="1:12" ht="52" customHeight="1" x14ac:dyDescent="0.2">
      <c r="A36" s="119"/>
      <c r="B36" s="19" t="s">
        <v>3</v>
      </c>
      <c r="C36" s="20" t="s">
        <v>237</v>
      </c>
      <c r="D36" s="131"/>
      <c r="E36" s="119"/>
      <c r="F36" s="19" t="s">
        <v>3</v>
      </c>
      <c r="G36" s="20" t="s">
        <v>217</v>
      </c>
      <c r="H36" s="131"/>
      <c r="I36" s="119"/>
      <c r="J36" s="19" t="s">
        <v>3</v>
      </c>
      <c r="K36" s="20" t="s">
        <v>1959</v>
      </c>
      <c r="L36" s="131"/>
    </row>
    <row r="37" spans="1:12" ht="35" customHeight="1" x14ac:dyDescent="0.2">
      <c r="A37" s="119"/>
      <c r="B37" s="124" t="s">
        <v>5</v>
      </c>
      <c r="C37" s="125"/>
      <c r="D37" s="67"/>
      <c r="E37" s="119"/>
      <c r="F37" s="124" t="s">
        <v>6</v>
      </c>
      <c r="G37" s="126"/>
      <c r="H37" s="67"/>
      <c r="I37" s="119"/>
      <c r="J37" s="124" t="s">
        <v>112</v>
      </c>
      <c r="K37" s="126"/>
      <c r="L37" s="67"/>
    </row>
    <row r="38" spans="1:12" ht="16" customHeight="1" thickBot="1" x14ac:dyDescent="0.25">
      <c r="A38" s="120"/>
      <c r="B38" s="127" t="s">
        <v>4</v>
      </c>
      <c r="C38" s="128"/>
      <c r="D38" s="65">
        <f>D37*D35</f>
        <v>0</v>
      </c>
      <c r="E38" s="120"/>
      <c r="F38" s="127" t="s">
        <v>4</v>
      </c>
      <c r="G38" s="129"/>
      <c r="H38" s="65">
        <f>H37*H35</f>
        <v>0</v>
      </c>
      <c r="I38" s="120"/>
      <c r="J38" s="127" t="s">
        <v>4</v>
      </c>
      <c r="K38" s="129"/>
      <c r="L38" s="65">
        <f>L37*L35</f>
        <v>0</v>
      </c>
    </row>
    <row r="39" spans="1:12" ht="16" thickBot="1" x14ac:dyDescent="0.25">
      <c r="A39" s="13" t="s">
        <v>1889</v>
      </c>
      <c r="B39" s="137" t="s">
        <v>173</v>
      </c>
      <c r="C39" s="137"/>
      <c r="D39" s="137"/>
      <c r="E39" s="137"/>
      <c r="F39" s="137"/>
      <c r="G39" s="137"/>
      <c r="H39" s="137"/>
      <c r="I39" s="157"/>
      <c r="J39" s="157"/>
      <c r="K39" s="157"/>
      <c r="L39" s="157"/>
    </row>
    <row r="40" spans="1:12" ht="22" customHeight="1" x14ac:dyDescent="0.2">
      <c r="A40" s="118"/>
      <c r="B40" s="16" t="s">
        <v>0</v>
      </c>
      <c r="C40" s="102" t="s">
        <v>1890</v>
      </c>
      <c r="D40" s="55" t="s">
        <v>546</v>
      </c>
      <c r="E40" s="118"/>
      <c r="F40" s="16" t="s">
        <v>0</v>
      </c>
      <c r="G40" s="102" t="s">
        <v>1891</v>
      </c>
      <c r="H40" s="55" t="s">
        <v>546</v>
      </c>
      <c r="I40" s="118"/>
      <c r="J40" s="16" t="s">
        <v>0</v>
      </c>
      <c r="K40" s="102" t="s">
        <v>1892</v>
      </c>
      <c r="L40" s="55" t="s">
        <v>546</v>
      </c>
    </row>
    <row r="41" spans="1:12" ht="32" customHeight="1" x14ac:dyDescent="0.2">
      <c r="A41" s="119"/>
      <c r="B41" s="19" t="s">
        <v>2</v>
      </c>
      <c r="C41" s="70" t="s">
        <v>1895</v>
      </c>
      <c r="D41" s="121">
        <f>5.2/H2</f>
        <v>0.8</v>
      </c>
      <c r="E41" s="119"/>
      <c r="F41" s="19" t="s">
        <v>2</v>
      </c>
      <c r="G41" s="70" t="s">
        <v>1894</v>
      </c>
      <c r="H41" s="121">
        <f>5.2/H2</f>
        <v>0.8</v>
      </c>
      <c r="I41" s="119"/>
      <c r="J41" s="19" t="s">
        <v>2</v>
      </c>
      <c r="K41" s="70" t="s">
        <v>1893</v>
      </c>
      <c r="L41" s="121">
        <f>150/H2</f>
        <v>23.076923076923077</v>
      </c>
    </row>
    <row r="42" spans="1:12" ht="60" customHeight="1" x14ac:dyDescent="0.2">
      <c r="A42" s="119"/>
      <c r="B42" s="19" t="s">
        <v>3</v>
      </c>
      <c r="C42" s="20" t="s">
        <v>237</v>
      </c>
      <c r="D42" s="131"/>
      <c r="E42" s="119"/>
      <c r="F42" s="19" t="s">
        <v>3</v>
      </c>
      <c r="G42" s="20" t="s">
        <v>217</v>
      </c>
      <c r="H42" s="131"/>
      <c r="I42" s="119"/>
      <c r="J42" s="19" t="s">
        <v>3</v>
      </c>
      <c r="K42" s="20" t="s">
        <v>1896</v>
      </c>
      <c r="L42" s="131"/>
    </row>
    <row r="43" spans="1:12" ht="28" customHeight="1" x14ac:dyDescent="0.2">
      <c r="A43" s="119"/>
      <c r="B43" s="124" t="s">
        <v>5</v>
      </c>
      <c r="C43" s="125"/>
      <c r="D43" s="67"/>
      <c r="E43" s="119"/>
      <c r="F43" s="124" t="s">
        <v>6</v>
      </c>
      <c r="G43" s="126"/>
      <c r="H43" s="67"/>
      <c r="I43" s="119"/>
      <c r="J43" s="124" t="s">
        <v>112</v>
      </c>
      <c r="K43" s="126"/>
      <c r="L43" s="67"/>
    </row>
    <row r="44" spans="1:12" ht="16" customHeight="1" thickBot="1" x14ac:dyDescent="0.25">
      <c r="A44" s="120"/>
      <c r="B44" s="127" t="s">
        <v>4</v>
      </c>
      <c r="C44" s="128"/>
      <c r="D44" s="65">
        <f>D43*D41</f>
        <v>0</v>
      </c>
      <c r="E44" s="120"/>
      <c r="F44" s="127" t="s">
        <v>4</v>
      </c>
      <c r="G44" s="129"/>
      <c r="H44" s="65">
        <f>H43*H41</f>
        <v>0</v>
      </c>
      <c r="I44" s="120"/>
      <c r="J44" s="127" t="s">
        <v>4</v>
      </c>
      <c r="K44" s="129"/>
      <c r="L44" s="65">
        <f>L43*L41</f>
        <v>0</v>
      </c>
    </row>
    <row r="45" spans="1:12" ht="16" thickBot="1" x14ac:dyDescent="0.25">
      <c r="A45" s="13" t="s">
        <v>1889</v>
      </c>
      <c r="B45" s="137" t="s">
        <v>173</v>
      </c>
      <c r="C45" s="137"/>
      <c r="D45" s="137"/>
      <c r="E45" s="137"/>
      <c r="F45" s="137"/>
      <c r="G45" s="137"/>
      <c r="H45" s="137"/>
      <c r="I45" s="157"/>
      <c r="J45" s="157"/>
      <c r="K45" s="157"/>
      <c r="L45" s="157"/>
    </row>
    <row r="46" spans="1:12" ht="22" customHeight="1" x14ac:dyDescent="0.2">
      <c r="A46" s="118"/>
      <c r="B46" s="16" t="s">
        <v>0</v>
      </c>
      <c r="C46" s="102" t="s">
        <v>1897</v>
      </c>
      <c r="D46" s="55" t="s">
        <v>546</v>
      </c>
      <c r="E46" s="118"/>
      <c r="F46" s="16" t="s">
        <v>0</v>
      </c>
      <c r="G46" s="102" t="s">
        <v>1898</v>
      </c>
      <c r="H46" s="55" t="s">
        <v>546</v>
      </c>
      <c r="I46" s="118"/>
      <c r="J46" s="16" t="s">
        <v>0</v>
      </c>
      <c r="K46" s="102" t="s">
        <v>1899</v>
      </c>
      <c r="L46" s="55" t="s">
        <v>546</v>
      </c>
    </row>
    <row r="47" spans="1:12" ht="30" customHeight="1" x14ac:dyDescent="0.2">
      <c r="A47" s="119"/>
      <c r="B47" s="19" t="s">
        <v>2</v>
      </c>
      <c r="C47" s="70" t="s">
        <v>1902</v>
      </c>
      <c r="D47" s="121">
        <f>5.2/H2</f>
        <v>0.8</v>
      </c>
      <c r="E47" s="119"/>
      <c r="F47" s="19" t="s">
        <v>2</v>
      </c>
      <c r="G47" s="70" t="s">
        <v>1901</v>
      </c>
      <c r="H47" s="121">
        <f>5.2/H2</f>
        <v>0.8</v>
      </c>
      <c r="I47" s="119"/>
      <c r="J47" s="19" t="s">
        <v>2</v>
      </c>
      <c r="K47" s="70" t="s">
        <v>1900</v>
      </c>
      <c r="L47" s="121">
        <f>150/H2</f>
        <v>23.076923076923077</v>
      </c>
    </row>
    <row r="48" spans="1:12" ht="59" customHeight="1" x14ac:dyDescent="0.2">
      <c r="A48" s="119"/>
      <c r="B48" s="19" t="s">
        <v>3</v>
      </c>
      <c r="C48" s="20" t="s">
        <v>237</v>
      </c>
      <c r="D48" s="131"/>
      <c r="E48" s="119"/>
      <c r="F48" s="19" t="s">
        <v>3</v>
      </c>
      <c r="G48" s="20" t="s">
        <v>217</v>
      </c>
      <c r="H48" s="131"/>
      <c r="I48" s="119"/>
      <c r="J48" s="19" t="s">
        <v>3</v>
      </c>
      <c r="K48" s="20" t="s">
        <v>1903</v>
      </c>
      <c r="L48" s="131"/>
    </row>
    <row r="49" spans="1:12" ht="28" customHeight="1" x14ac:dyDescent="0.2">
      <c r="A49" s="119"/>
      <c r="B49" s="124" t="s">
        <v>5</v>
      </c>
      <c r="C49" s="125"/>
      <c r="D49" s="67"/>
      <c r="E49" s="119"/>
      <c r="F49" s="124" t="s">
        <v>6</v>
      </c>
      <c r="G49" s="126"/>
      <c r="H49" s="67"/>
      <c r="I49" s="119"/>
      <c r="J49" s="124" t="s">
        <v>112</v>
      </c>
      <c r="K49" s="126"/>
      <c r="L49" s="67"/>
    </row>
    <row r="50" spans="1:12" ht="16" customHeight="1" thickBot="1" x14ac:dyDescent="0.25">
      <c r="A50" s="120"/>
      <c r="B50" s="127" t="s">
        <v>4</v>
      </c>
      <c r="C50" s="128"/>
      <c r="D50" s="65">
        <f>D49*D47</f>
        <v>0</v>
      </c>
      <c r="E50" s="120"/>
      <c r="F50" s="127" t="s">
        <v>4</v>
      </c>
      <c r="G50" s="129"/>
      <c r="H50" s="65">
        <f>H49*H47</f>
        <v>0</v>
      </c>
      <c r="I50" s="120"/>
      <c r="J50" s="127" t="s">
        <v>4</v>
      </c>
      <c r="K50" s="129"/>
      <c r="L50" s="65">
        <f>L49*L47</f>
        <v>0</v>
      </c>
    </row>
    <row r="51" spans="1:12" ht="16" thickBot="1" x14ac:dyDescent="0.25">
      <c r="A51" s="13" t="s">
        <v>1889</v>
      </c>
      <c r="B51" s="137" t="s">
        <v>173</v>
      </c>
      <c r="C51" s="137"/>
      <c r="D51" s="137"/>
      <c r="E51" s="137"/>
      <c r="F51" s="137"/>
      <c r="G51" s="137"/>
      <c r="H51" s="137"/>
      <c r="I51" s="157"/>
      <c r="J51" s="157"/>
      <c r="K51" s="157"/>
      <c r="L51" s="157"/>
    </row>
    <row r="52" spans="1:12" ht="22" customHeight="1" x14ac:dyDescent="0.2">
      <c r="A52" s="118"/>
      <c r="B52" s="16" t="s">
        <v>0</v>
      </c>
      <c r="C52" s="102" t="s">
        <v>1904</v>
      </c>
      <c r="D52" s="55" t="s">
        <v>546</v>
      </c>
      <c r="E52" s="118"/>
      <c r="F52" s="16" t="s">
        <v>0</v>
      </c>
      <c r="G52" s="102" t="s">
        <v>1905</v>
      </c>
      <c r="H52" s="55" t="s">
        <v>546</v>
      </c>
      <c r="I52" s="118"/>
      <c r="J52" s="16" t="s">
        <v>0</v>
      </c>
      <c r="K52" s="102" t="s">
        <v>1906</v>
      </c>
      <c r="L52" s="55" t="s">
        <v>546</v>
      </c>
    </row>
    <row r="53" spans="1:12" ht="26" customHeight="1" x14ac:dyDescent="0.2">
      <c r="A53" s="119"/>
      <c r="B53" s="19" t="s">
        <v>2</v>
      </c>
      <c r="C53" s="70" t="s">
        <v>1909</v>
      </c>
      <c r="D53" s="121">
        <f>5.2/H2</f>
        <v>0.8</v>
      </c>
      <c r="E53" s="119"/>
      <c r="F53" s="19" t="s">
        <v>2</v>
      </c>
      <c r="G53" s="70" t="s">
        <v>1908</v>
      </c>
      <c r="H53" s="121">
        <f>5.2/H2</f>
        <v>0.8</v>
      </c>
      <c r="I53" s="119"/>
      <c r="J53" s="19" t="s">
        <v>2</v>
      </c>
      <c r="K53" s="70" t="s">
        <v>1907</v>
      </c>
      <c r="L53" s="121">
        <f>150/H2</f>
        <v>23.076923076923077</v>
      </c>
    </row>
    <row r="54" spans="1:12" ht="53" customHeight="1" x14ac:dyDescent="0.2">
      <c r="A54" s="119"/>
      <c r="B54" s="19" t="s">
        <v>3</v>
      </c>
      <c r="C54" s="20" t="s">
        <v>237</v>
      </c>
      <c r="D54" s="131"/>
      <c r="E54" s="119"/>
      <c r="F54" s="19" t="s">
        <v>3</v>
      </c>
      <c r="G54" s="20" t="s">
        <v>217</v>
      </c>
      <c r="H54" s="131"/>
      <c r="I54" s="119"/>
      <c r="J54" s="19" t="s">
        <v>3</v>
      </c>
      <c r="K54" s="20" t="s">
        <v>1917</v>
      </c>
      <c r="L54" s="131"/>
    </row>
    <row r="55" spans="1:12" ht="34" customHeight="1" x14ac:dyDescent="0.2">
      <c r="A55" s="119"/>
      <c r="B55" s="124" t="s">
        <v>5</v>
      </c>
      <c r="C55" s="125"/>
      <c r="D55" s="67"/>
      <c r="E55" s="119"/>
      <c r="F55" s="124" t="s">
        <v>6</v>
      </c>
      <c r="G55" s="126"/>
      <c r="H55" s="67"/>
      <c r="I55" s="119"/>
      <c r="J55" s="124" t="s">
        <v>112</v>
      </c>
      <c r="K55" s="126"/>
      <c r="L55" s="67"/>
    </row>
    <row r="56" spans="1:12" ht="16" customHeight="1" thickBot="1" x14ac:dyDescent="0.25">
      <c r="A56" s="120"/>
      <c r="B56" s="127" t="s">
        <v>4</v>
      </c>
      <c r="C56" s="128"/>
      <c r="D56" s="65">
        <f>D55*D53</f>
        <v>0</v>
      </c>
      <c r="E56" s="120"/>
      <c r="F56" s="127" t="s">
        <v>4</v>
      </c>
      <c r="G56" s="129"/>
      <c r="H56" s="65">
        <f>H55*H53</f>
        <v>0</v>
      </c>
      <c r="I56" s="120"/>
      <c r="J56" s="127" t="s">
        <v>4</v>
      </c>
      <c r="K56" s="129"/>
      <c r="L56" s="65">
        <f>L55*L53</f>
        <v>0</v>
      </c>
    </row>
    <row r="57" spans="1:12" ht="16" thickBot="1" x14ac:dyDescent="0.25">
      <c r="A57" s="13" t="s">
        <v>1889</v>
      </c>
      <c r="B57" s="137" t="s">
        <v>173</v>
      </c>
      <c r="C57" s="137"/>
      <c r="D57" s="137"/>
      <c r="E57" s="137"/>
      <c r="F57" s="137"/>
      <c r="G57" s="137"/>
      <c r="H57" s="137"/>
      <c r="I57" s="157"/>
      <c r="J57" s="157"/>
      <c r="K57" s="157"/>
      <c r="L57" s="157"/>
    </row>
    <row r="58" spans="1:12" ht="22" customHeight="1" x14ac:dyDescent="0.2">
      <c r="A58" s="118"/>
      <c r="B58" s="16" t="s">
        <v>0</v>
      </c>
      <c r="C58" s="102" t="s">
        <v>1910</v>
      </c>
      <c r="D58" s="55" t="s">
        <v>546</v>
      </c>
      <c r="E58" s="118"/>
      <c r="F58" s="16" t="s">
        <v>0</v>
      </c>
      <c r="G58" s="102" t="s">
        <v>1911</v>
      </c>
      <c r="H58" s="55" t="s">
        <v>546</v>
      </c>
      <c r="I58" s="118"/>
      <c r="J58" s="16" t="s">
        <v>0</v>
      </c>
      <c r="K58" s="102" t="s">
        <v>1912</v>
      </c>
      <c r="L58" s="55" t="s">
        <v>546</v>
      </c>
    </row>
    <row r="59" spans="1:12" ht="27" customHeight="1" x14ac:dyDescent="0.2">
      <c r="A59" s="119"/>
      <c r="B59" s="19" t="s">
        <v>2</v>
      </c>
      <c r="C59" s="70" t="s">
        <v>1913</v>
      </c>
      <c r="D59" s="121">
        <f>5.2/H2</f>
        <v>0.8</v>
      </c>
      <c r="E59" s="119"/>
      <c r="F59" s="19" t="s">
        <v>2</v>
      </c>
      <c r="G59" s="70" t="s">
        <v>1914</v>
      </c>
      <c r="H59" s="121">
        <f>5.2/H2</f>
        <v>0.8</v>
      </c>
      <c r="I59" s="119"/>
      <c r="J59" s="19" t="s">
        <v>2</v>
      </c>
      <c r="K59" s="70" t="s">
        <v>1915</v>
      </c>
      <c r="L59" s="121">
        <f>150/H2</f>
        <v>23.076923076923077</v>
      </c>
    </row>
    <row r="60" spans="1:12" ht="77" customHeight="1" x14ac:dyDescent="0.2">
      <c r="A60" s="119"/>
      <c r="B60" s="19" t="s">
        <v>3</v>
      </c>
      <c r="C60" s="20" t="s">
        <v>237</v>
      </c>
      <c r="D60" s="131"/>
      <c r="E60" s="119"/>
      <c r="F60" s="19" t="s">
        <v>3</v>
      </c>
      <c r="G60" s="20" t="s">
        <v>217</v>
      </c>
      <c r="H60" s="131"/>
      <c r="I60" s="119"/>
      <c r="J60" s="19" t="s">
        <v>3</v>
      </c>
      <c r="K60" s="20" t="s">
        <v>1916</v>
      </c>
      <c r="L60" s="131"/>
    </row>
    <row r="61" spans="1:12" ht="24" customHeight="1" x14ac:dyDescent="0.2">
      <c r="A61" s="119"/>
      <c r="B61" s="124" t="s">
        <v>5</v>
      </c>
      <c r="C61" s="125"/>
      <c r="D61" s="67"/>
      <c r="E61" s="119"/>
      <c r="F61" s="124" t="s">
        <v>6</v>
      </c>
      <c r="G61" s="126"/>
      <c r="H61" s="67"/>
      <c r="I61" s="119"/>
      <c r="J61" s="124" t="s">
        <v>112</v>
      </c>
      <c r="K61" s="126"/>
      <c r="L61" s="67"/>
    </row>
    <row r="62" spans="1:12" ht="16" customHeight="1" thickBot="1" x14ac:dyDescent="0.25">
      <c r="A62" s="120"/>
      <c r="B62" s="127" t="s">
        <v>4</v>
      </c>
      <c r="C62" s="128"/>
      <c r="D62" s="65">
        <f>D61*D59</f>
        <v>0</v>
      </c>
      <c r="E62" s="120"/>
      <c r="F62" s="127" t="s">
        <v>4</v>
      </c>
      <c r="G62" s="129"/>
      <c r="H62" s="65">
        <f>H61*H59</f>
        <v>0</v>
      </c>
      <c r="I62" s="120"/>
      <c r="J62" s="127" t="s">
        <v>4</v>
      </c>
      <c r="K62" s="129"/>
      <c r="L62" s="65">
        <f>L61*L59</f>
        <v>0</v>
      </c>
    </row>
    <row r="63" spans="1:12" ht="16" thickBot="1" x14ac:dyDescent="0.25">
      <c r="A63" s="13" t="s">
        <v>1889</v>
      </c>
      <c r="B63" s="137" t="s">
        <v>173</v>
      </c>
      <c r="C63" s="137"/>
      <c r="D63" s="137"/>
      <c r="E63" s="137"/>
      <c r="F63" s="137"/>
      <c r="G63" s="137"/>
      <c r="H63" s="137"/>
      <c r="I63" s="157"/>
      <c r="J63" s="157"/>
      <c r="K63" s="157"/>
      <c r="L63" s="157"/>
    </row>
    <row r="64" spans="1:12" ht="22" customHeight="1" x14ac:dyDescent="0.2">
      <c r="A64" s="118"/>
      <c r="B64" s="16" t="s">
        <v>0</v>
      </c>
      <c r="C64" s="102" t="s">
        <v>1918</v>
      </c>
      <c r="D64" s="55" t="s">
        <v>546</v>
      </c>
      <c r="E64" s="118"/>
      <c r="F64" s="16" t="s">
        <v>0</v>
      </c>
      <c r="G64" s="102" t="s">
        <v>1923</v>
      </c>
      <c r="H64" s="55" t="s">
        <v>546</v>
      </c>
      <c r="I64" s="118"/>
      <c r="J64" s="16" t="s">
        <v>0</v>
      </c>
      <c r="K64" s="102" t="s">
        <v>1920</v>
      </c>
      <c r="L64" s="55" t="s">
        <v>546</v>
      </c>
    </row>
    <row r="65" spans="1:12" ht="15" customHeight="1" x14ac:dyDescent="0.2">
      <c r="A65" s="119"/>
      <c r="B65" s="19" t="s">
        <v>2</v>
      </c>
      <c r="C65" s="70" t="s">
        <v>1919</v>
      </c>
      <c r="D65" s="121">
        <f>5.2/H2</f>
        <v>0.8</v>
      </c>
      <c r="E65" s="119"/>
      <c r="F65" s="19" t="s">
        <v>2</v>
      </c>
      <c r="G65" s="70" t="s">
        <v>1922</v>
      </c>
      <c r="H65" s="121">
        <f>5.2/H2</f>
        <v>0.8</v>
      </c>
      <c r="I65" s="119"/>
      <c r="J65" s="19" t="s">
        <v>2</v>
      </c>
      <c r="K65" s="70" t="s">
        <v>1921</v>
      </c>
      <c r="L65" s="121">
        <f>150/H2</f>
        <v>23.076923076923077</v>
      </c>
    </row>
    <row r="66" spans="1:12" ht="77" customHeight="1" x14ac:dyDescent="0.2">
      <c r="A66" s="119"/>
      <c r="B66" s="19" t="s">
        <v>3</v>
      </c>
      <c r="C66" s="20" t="s">
        <v>237</v>
      </c>
      <c r="D66" s="131"/>
      <c r="E66" s="119"/>
      <c r="F66" s="19" t="s">
        <v>3</v>
      </c>
      <c r="G66" s="20" t="s">
        <v>217</v>
      </c>
      <c r="H66" s="131"/>
      <c r="I66" s="119"/>
      <c r="J66" s="19" t="s">
        <v>3</v>
      </c>
      <c r="K66" s="20" t="s">
        <v>1924</v>
      </c>
      <c r="L66" s="131"/>
    </row>
    <row r="67" spans="1:12" ht="30" customHeight="1" x14ac:dyDescent="0.2">
      <c r="A67" s="119"/>
      <c r="B67" s="124" t="s">
        <v>5</v>
      </c>
      <c r="C67" s="125"/>
      <c r="D67" s="67"/>
      <c r="E67" s="119"/>
      <c r="F67" s="124" t="s">
        <v>6</v>
      </c>
      <c r="G67" s="126"/>
      <c r="H67" s="67"/>
      <c r="I67" s="119"/>
      <c r="J67" s="124" t="s">
        <v>112</v>
      </c>
      <c r="K67" s="126"/>
      <c r="L67" s="67"/>
    </row>
    <row r="68" spans="1:12" ht="16" customHeight="1" thickBot="1" x14ac:dyDescent="0.25">
      <c r="A68" s="120"/>
      <c r="B68" s="127" t="s">
        <v>4</v>
      </c>
      <c r="C68" s="128"/>
      <c r="D68" s="65">
        <f>D67*D65</f>
        <v>0</v>
      </c>
      <c r="E68" s="120"/>
      <c r="F68" s="127" t="s">
        <v>4</v>
      </c>
      <c r="G68" s="129"/>
      <c r="H68" s="65">
        <f>H67*H65</f>
        <v>0</v>
      </c>
      <c r="I68" s="120"/>
      <c r="J68" s="127" t="s">
        <v>4</v>
      </c>
      <c r="K68" s="129"/>
      <c r="L68" s="65">
        <f>L67*L65</f>
        <v>0</v>
      </c>
    </row>
    <row r="69" spans="1:12" ht="16" thickBot="1" x14ac:dyDescent="0.25">
      <c r="A69" s="13" t="s">
        <v>1889</v>
      </c>
      <c r="B69" s="137" t="s">
        <v>173</v>
      </c>
      <c r="C69" s="137"/>
      <c r="D69" s="137"/>
      <c r="E69" s="137"/>
      <c r="F69" s="137"/>
      <c r="G69" s="137"/>
      <c r="H69" s="137"/>
      <c r="I69" s="157"/>
      <c r="J69" s="157"/>
      <c r="K69" s="157"/>
      <c r="L69" s="157"/>
    </row>
    <row r="70" spans="1:12" ht="22" customHeight="1" x14ac:dyDescent="0.2">
      <c r="A70" s="118"/>
      <c r="B70" s="16" t="s">
        <v>0</v>
      </c>
      <c r="C70" s="102" t="s">
        <v>1925</v>
      </c>
      <c r="D70" s="55" t="s">
        <v>546</v>
      </c>
      <c r="E70" s="118"/>
      <c r="F70" s="16" t="s">
        <v>0</v>
      </c>
      <c r="G70" s="102" t="s">
        <v>1926</v>
      </c>
      <c r="H70" s="55" t="s">
        <v>546</v>
      </c>
      <c r="I70" s="118"/>
      <c r="J70" s="16" t="s">
        <v>0</v>
      </c>
      <c r="K70" s="102" t="s">
        <v>1927</v>
      </c>
      <c r="L70" s="55" t="s">
        <v>546</v>
      </c>
    </row>
    <row r="71" spans="1:12" ht="15" customHeight="1" x14ac:dyDescent="0.2">
      <c r="A71" s="119"/>
      <c r="B71" s="19" t="s">
        <v>2</v>
      </c>
      <c r="C71" s="70" t="s">
        <v>1928</v>
      </c>
      <c r="D71" s="121">
        <f>5.2/H2</f>
        <v>0.8</v>
      </c>
      <c r="E71" s="119"/>
      <c r="F71" s="19" t="s">
        <v>2</v>
      </c>
      <c r="G71" s="70" t="s">
        <v>1929</v>
      </c>
      <c r="H71" s="121">
        <f>5.2/H2</f>
        <v>0.8</v>
      </c>
      <c r="I71" s="119"/>
      <c r="J71" s="19" t="s">
        <v>2</v>
      </c>
      <c r="K71" s="70" t="s">
        <v>1930</v>
      </c>
      <c r="L71" s="121">
        <f>150/H2</f>
        <v>23.076923076923077</v>
      </c>
    </row>
    <row r="72" spans="1:12" ht="77" customHeight="1" x14ac:dyDescent="0.2">
      <c r="A72" s="119"/>
      <c r="B72" s="19" t="s">
        <v>3</v>
      </c>
      <c r="C72" s="20" t="s">
        <v>237</v>
      </c>
      <c r="D72" s="131"/>
      <c r="E72" s="119"/>
      <c r="F72" s="19" t="s">
        <v>3</v>
      </c>
      <c r="G72" s="20" t="s">
        <v>217</v>
      </c>
      <c r="H72" s="131"/>
      <c r="I72" s="119"/>
      <c r="J72" s="19" t="s">
        <v>3</v>
      </c>
      <c r="K72" s="20" t="s">
        <v>1931</v>
      </c>
      <c r="L72" s="131"/>
    </row>
    <row r="73" spans="1:12" ht="28" customHeight="1" x14ac:dyDescent="0.2">
      <c r="A73" s="119"/>
      <c r="B73" s="124" t="s">
        <v>5</v>
      </c>
      <c r="C73" s="125"/>
      <c r="D73" s="67"/>
      <c r="E73" s="119"/>
      <c r="F73" s="124" t="s">
        <v>6</v>
      </c>
      <c r="G73" s="126"/>
      <c r="H73" s="67"/>
      <c r="I73" s="119"/>
      <c r="J73" s="124" t="s">
        <v>112</v>
      </c>
      <c r="K73" s="126"/>
      <c r="L73" s="67"/>
    </row>
    <row r="74" spans="1:12" ht="16" customHeight="1" thickBot="1" x14ac:dyDescent="0.25">
      <c r="A74" s="120"/>
      <c r="B74" s="127" t="s">
        <v>4</v>
      </c>
      <c r="C74" s="128"/>
      <c r="D74" s="65">
        <f>D73*D71</f>
        <v>0</v>
      </c>
      <c r="E74" s="120"/>
      <c r="F74" s="127" t="s">
        <v>4</v>
      </c>
      <c r="G74" s="129"/>
      <c r="H74" s="65">
        <f>H73*H71</f>
        <v>0</v>
      </c>
      <c r="I74" s="120"/>
      <c r="J74" s="127" t="s">
        <v>4</v>
      </c>
      <c r="K74" s="129"/>
      <c r="L74" s="65">
        <f>L73*L71</f>
        <v>0</v>
      </c>
    </row>
    <row r="75" spans="1:12" ht="16" thickBot="1" x14ac:dyDescent="0.25">
      <c r="A75" s="13" t="s">
        <v>1889</v>
      </c>
      <c r="B75" s="137" t="s">
        <v>173</v>
      </c>
      <c r="C75" s="137"/>
      <c r="D75" s="137"/>
      <c r="E75" s="137"/>
      <c r="F75" s="137"/>
      <c r="G75" s="137"/>
      <c r="H75" s="137"/>
      <c r="I75" s="157"/>
      <c r="J75" s="157"/>
      <c r="K75" s="157"/>
      <c r="L75" s="157"/>
    </row>
    <row r="76" spans="1:12" ht="22" customHeight="1" x14ac:dyDescent="0.2">
      <c r="A76" s="118"/>
      <c r="B76" s="16" t="s">
        <v>0</v>
      </c>
      <c r="C76" s="102" t="s">
        <v>1932</v>
      </c>
      <c r="D76" s="55" t="s">
        <v>546</v>
      </c>
      <c r="E76" s="118"/>
      <c r="F76" s="16" t="s">
        <v>0</v>
      </c>
      <c r="G76" s="102" t="s">
        <v>1934</v>
      </c>
      <c r="H76" s="55" t="s">
        <v>546</v>
      </c>
      <c r="I76" s="118"/>
      <c r="J76" s="16" t="s">
        <v>0</v>
      </c>
      <c r="K76" s="102" t="s">
        <v>1936</v>
      </c>
      <c r="L76" s="55" t="s">
        <v>546</v>
      </c>
    </row>
    <row r="77" spans="1:12" ht="32" customHeight="1" x14ac:dyDescent="0.2">
      <c r="A77" s="119"/>
      <c r="B77" s="19" t="s">
        <v>2</v>
      </c>
      <c r="C77" s="70" t="s">
        <v>1933</v>
      </c>
      <c r="D77" s="121">
        <f>5.2/H2</f>
        <v>0.8</v>
      </c>
      <c r="E77" s="119"/>
      <c r="F77" s="19" t="s">
        <v>2</v>
      </c>
      <c r="G77" s="70" t="s">
        <v>1935</v>
      </c>
      <c r="H77" s="121">
        <f>5.2/H2</f>
        <v>0.8</v>
      </c>
      <c r="I77" s="119"/>
      <c r="J77" s="19" t="s">
        <v>2</v>
      </c>
      <c r="K77" s="70" t="s">
        <v>1937</v>
      </c>
      <c r="L77" s="121">
        <f>150/H2</f>
        <v>23.076923076923077</v>
      </c>
    </row>
    <row r="78" spans="1:12" ht="55" customHeight="1" x14ac:dyDescent="0.2">
      <c r="A78" s="119"/>
      <c r="B78" s="19" t="s">
        <v>3</v>
      </c>
      <c r="C78" s="20" t="s">
        <v>237</v>
      </c>
      <c r="D78" s="131"/>
      <c r="E78" s="119"/>
      <c r="F78" s="19" t="s">
        <v>3</v>
      </c>
      <c r="G78" s="20" t="s">
        <v>217</v>
      </c>
      <c r="H78" s="131"/>
      <c r="I78" s="119"/>
      <c r="J78" s="19" t="s">
        <v>3</v>
      </c>
      <c r="K78" s="20" t="s">
        <v>1938</v>
      </c>
      <c r="L78" s="131"/>
    </row>
    <row r="79" spans="1:12" ht="30" customHeight="1" x14ac:dyDescent="0.2">
      <c r="A79" s="119"/>
      <c r="B79" s="124" t="s">
        <v>5</v>
      </c>
      <c r="C79" s="125"/>
      <c r="D79" s="67"/>
      <c r="E79" s="119"/>
      <c r="F79" s="124" t="s">
        <v>6</v>
      </c>
      <c r="G79" s="126"/>
      <c r="H79" s="67"/>
      <c r="I79" s="119"/>
      <c r="J79" s="124" t="s">
        <v>112</v>
      </c>
      <c r="K79" s="126"/>
      <c r="L79" s="67"/>
    </row>
    <row r="80" spans="1:12" ht="16" customHeight="1" thickBot="1" x14ac:dyDescent="0.25">
      <c r="A80" s="120"/>
      <c r="B80" s="127" t="s">
        <v>4</v>
      </c>
      <c r="C80" s="128"/>
      <c r="D80" s="65">
        <f>D79*D77</f>
        <v>0</v>
      </c>
      <c r="E80" s="120"/>
      <c r="F80" s="127" t="s">
        <v>4</v>
      </c>
      <c r="G80" s="129"/>
      <c r="H80" s="65">
        <f>H79*H77</f>
        <v>0</v>
      </c>
      <c r="I80" s="120"/>
      <c r="J80" s="127" t="s">
        <v>4</v>
      </c>
      <c r="K80" s="129"/>
      <c r="L80" s="65">
        <f>L79*L77</f>
        <v>0</v>
      </c>
    </row>
    <row r="81" spans="1:12" ht="16" customHeight="1" thickBot="1" x14ac:dyDescent="0.25">
      <c r="A81" s="13" t="s">
        <v>1889</v>
      </c>
      <c r="B81" s="137" t="s">
        <v>173</v>
      </c>
      <c r="C81" s="137"/>
      <c r="D81" s="137"/>
      <c r="E81" s="137"/>
      <c r="F81" s="137"/>
      <c r="G81" s="137"/>
      <c r="H81" s="137"/>
      <c r="I81" s="157"/>
      <c r="J81" s="157"/>
      <c r="K81" s="157"/>
      <c r="L81" s="157"/>
    </row>
    <row r="82" spans="1:12" ht="16" customHeight="1" x14ac:dyDescent="0.2">
      <c r="A82" s="118"/>
      <c r="B82" s="16" t="s">
        <v>0</v>
      </c>
      <c r="C82" s="102" t="s">
        <v>1946</v>
      </c>
      <c r="D82" s="55" t="s">
        <v>546</v>
      </c>
      <c r="E82" s="118"/>
      <c r="F82" s="16" t="s">
        <v>0</v>
      </c>
      <c r="G82" s="102" t="s">
        <v>1947</v>
      </c>
      <c r="H82" s="55" t="s">
        <v>546</v>
      </c>
      <c r="I82" s="118"/>
      <c r="J82" s="16" t="s">
        <v>0</v>
      </c>
      <c r="K82" s="102" t="s">
        <v>1948</v>
      </c>
      <c r="L82" s="55" t="s">
        <v>546</v>
      </c>
    </row>
    <row r="83" spans="1:12" ht="29" customHeight="1" x14ac:dyDescent="0.2">
      <c r="A83" s="119"/>
      <c r="B83" s="19" t="s">
        <v>2</v>
      </c>
      <c r="C83" s="70" t="s">
        <v>1951</v>
      </c>
      <c r="D83" s="121">
        <f>5.2/H2</f>
        <v>0.8</v>
      </c>
      <c r="E83" s="119"/>
      <c r="F83" s="19" t="s">
        <v>2</v>
      </c>
      <c r="G83" s="70" t="s">
        <v>1950</v>
      </c>
      <c r="H83" s="121">
        <f>5.2/H2</f>
        <v>0.8</v>
      </c>
      <c r="I83" s="119"/>
      <c r="J83" s="19" t="s">
        <v>2</v>
      </c>
      <c r="K83" s="70" t="s">
        <v>1949</v>
      </c>
      <c r="L83" s="121">
        <f>150/H2</f>
        <v>23.076923076923077</v>
      </c>
    </row>
    <row r="84" spans="1:12" ht="43" customHeight="1" x14ac:dyDescent="0.2">
      <c r="A84" s="119"/>
      <c r="B84" s="19" t="s">
        <v>3</v>
      </c>
      <c r="C84" s="20" t="s">
        <v>237</v>
      </c>
      <c r="D84" s="131"/>
      <c r="E84" s="119"/>
      <c r="F84" s="19" t="s">
        <v>3</v>
      </c>
      <c r="G84" s="20" t="s">
        <v>217</v>
      </c>
      <c r="H84" s="131"/>
      <c r="I84" s="119"/>
      <c r="J84" s="19" t="s">
        <v>3</v>
      </c>
      <c r="K84" s="20" t="s">
        <v>1952</v>
      </c>
      <c r="L84" s="131"/>
    </row>
    <row r="85" spans="1:12" ht="31" customHeight="1" x14ac:dyDescent="0.2">
      <c r="A85" s="119"/>
      <c r="B85" s="124" t="s">
        <v>5</v>
      </c>
      <c r="C85" s="125"/>
      <c r="D85" s="67"/>
      <c r="E85" s="119"/>
      <c r="F85" s="124" t="s">
        <v>6</v>
      </c>
      <c r="G85" s="126"/>
      <c r="H85" s="67"/>
      <c r="I85" s="119"/>
      <c r="J85" s="124" t="s">
        <v>112</v>
      </c>
      <c r="K85" s="126"/>
      <c r="L85" s="67"/>
    </row>
    <row r="86" spans="1:12" ht="16" customHeight="1" thickBot="1" x14ac:dyDescent="0.25">
      <c r="A86" s="120"/>
      <c r="B86" s="127" t="s">
        <v>4</v>
      </c>
      <c r="C86" s="128"/>
      <c r="D86" s="65">
        <f>D85*D83</f>
        <v>0</v>
      </c>
      <c r="E86" s="120"/>
      <c r="F86" s="127" t="s">
        <v>4</v>
      </c>
      <c r="G86" s="129"/>
      <c r="H86" s="65">
        <f>H85*H83</f>
        <v>0</v>
      </c>
      <c r="I86" s="120"/>
      <c r="J86" s="127" t="s">
        <v>4</v>
      </c>
      <c r="K86" s="129"/>
      <c r="L86" s="65">
        <f>L85*L83</f>
        <v>0</v>
      </c>
    </row>
    <row r="87" spans="1:12" ht="16" customHeight="1" thickBot="1" x14ac:dyDescent="0.25">
      <c r="A87" s="13" t="s">
        <v>1889</v>
      </c>
      <c r="B87" s="137" t="s">
        <v>173</v>
      </c>
      <c r="C87" s="137"/>
      <c r="D87" s="137"/>
      <c r="E87" s="137"/>
      <c r="F87" s="137"/>
      <c r="G87" s="137"/>
      <c r="H87" s="137"/>
      <c r="I87" s="157"/>
      <c r="J87" s="157"/>
      <c r="K87" s="157"/>
      <c r="L87" s="157"/>
    </row>
    <row r="88" spans="1:12" ht="16" customHeight="1" x14ac:dyDescent="0.2">
      <c r="A88" s="118"/>
      <c r="B88" s="16" t="s">
        <v>0</v>
      </c>
      <c r="C88" s="102" t="s">
        <v>1960</v>
      </c>
      <c r="D88" s="55" t="s">
        <v>546</v>
      </c>
      <c r="E88" s="118"/>
      <c r="F88" s="16" t="s">
        <v>0</v>
      </c>
      <c r="G88" s="102" t="s">
        <v>1961</v>
      </c>
      <c r="H88" s="55" t="s">
        <v>546</v>
      </c>
      <c r="I88" s="118"/>
      <c r="J88" s="16" t="s">
        <v>0</v>
      </c>
      <c r="K88" s="102" t="s">
        <v>1962</v>
      </c>
      <c r="L88" s="55" t="s">
        <v>546</v>
      </c>
    </row>
    <row r="89" spans="1:12" ht="16" customHeight="1" x14ac:dyDescent="0.2">
      <c r="A89" s="119"/>
      <c r="B89" s="19" t="s">
        <v>2</v>
      </c>
      <c r="C89" s="70" t="s">
        <v>1963</v>
      </c>
      <c r="D89" s="121">
        <f>5.2/H2</f>
        <v>0.8</v>
      </c>
      <c r="E89" s="119"/>
      <c r="F89" s="19" t="s">
        <v>2</v>
      </c>
      <c r="G89" s="70" t="s">
        <v>1964</v>
      </c>
      <c r="H89" s="121">
        <f>5.2/H2</f>
        <v>0.8</v>
      </c>
      <c r="I89" s="119"/>
      <c r="J89" s="19" t="s">
        <v>2</v>
      </c>
      <c r="K89" s="70" t="s">
        <v>1965</v>
      </c>
      <c r="L89" s="121">
        <f>150/H2</f>
        <v>23.076923076923077</v>
      </c>
    </row>
    <row r="90" spans="1:12" ht="51" customHeight="1" x14ac:dyDescent="0.2">
      <c r="A90" s="119"/>
      <c r="B90" s="19" t="s">
        <v>3</v>
      </c>
      <c r="C90" s="20" t="s">
        <v>237</v>
      </c>
      <c r="D90" s="131"/>
      <c r="E90" s="119"/>
      <c r="F90" s="19" t="s">
        <v>3</v>
      </c>
      <c r="G90" s="20" t="s">
        <v>217</v>
      </c>
      <c r="H90" s="131"/>
      <c r="I90" s="119"/>
      <c r="J90" s="19" t="s">
        <v>3</v>
      </c>
      <c r="K90" s="20" t="s">
        <v>1966</v>
      </c>
      <c r="L90" s="131"/>
    </row>
    <row r="91" spans="1:12" ht="32" customHeight="1" x14ac:dyDescent="0.2">
      <c r="A91" s="119"/>
      <c r="B91" s="124" t="s">
        <v>5</v>
      </c>
      <c r="C91" s="125"/>
      <c r="D91" s="67"/>
      <c r="E91" s="119"/>
      <c r="F91" s="124" t="s">
        <v>6</v>
      </c>
      <c r="G91" s="126"/>
      <c r="H91" s="67"/>
      <c r="I91" s="119"/>
      <c r="J91" s="124" t="s">
        <v>112</v>
      </c>
      <c r="K91" s="126"/>
      <c r="L91" s="67"/>
    </row>
    <row r="92" spans="1:12" ht="16" customHeight="1" thickBot="1" x14ac:dyDescent="0.25">
      <c r="A92" s="120"/>
      <c r="B92" s="127" t="s">
        <v>4</v>
      </c>
      <c r="C92" s="128"/>
      <c r="D92" s="65">
        <f>D91*D89</f>
        <v>0</v>
      </c>
      <c r="E92" s="120"/>
      <c r="F92" s="127" t="s">
        <v>4</v>
      </c>
      <c r="G92" s="129"/>
      <c r="H92" s="65">
        <f>H91*H89</f>
        <v>0</v>
      </c>
      <c r="I92" s="120"/>
      <c r="J92" s="127" t="s">
        <v>4</v>
      </c>
      <c r="K92" s="129"/>
      <c r="L92" s="65">
        <f>L91*L89</f>
        <v>0</v>
      </c>
    </row>
    <row r="93" spans="1:12" ht="16" customHeight="1" thickBot="1" x14ac:dyDescent="0.25">
      <c r="A93" s="13" t="s">
        <v>1889</v>
      </c>
      <c r="B93" s="137" t="s">
        <v>173</v>
      </c>
      <c r="C93" s="137"/>
      <c r="D93" s="137"/>
      <c r="E93" s="137"/>
      <c r="F93" s="137"/>
      <c r="G93" s="137"/>
      <c r="H93" s="137"/>
      <c r="I93" s="157"/>
      <c r="J93" s="157"/>
      <c r="K93" s="157"/>
      <c r="L93" s="157"/>
    </row>
    <row r="94" spans="1:12" ht="16" customHeight="1" x14ac:dyDescent="0.2">
      <c r="A94" s="118"/>
      <c r="B94" s="16" t="s">
        <v>0</v>
      </c>
      <c r="C94" s="102" t="s">
        <v>1967</v>
      </c>
      <c r="D94" s="55" t="s">
        <v>546</v>
      </c>
      <c r="E94" s="118"/>
      <c r="F94" s="16" t="s">
        <v>0</v>
      </c>
      <c r="G94" s="102" t="s">
        <v>1968</v>
      </c>
      <c r="H94" s="55" t="s">
        <v>546</v>
      </c>
      <c r="I94" s="118"/>
      <c r="J94" s="16" t="s">
        <v>0</v>
      </c>
      <c r="K94" s="102" t="s">
        <v>1969</v>
      </c>
      <c r="L94" s="55" t="s">
        <v>546</v>
      </c>
    </row>
    <row r="95" spans="1:12" ht="25" customHeight="1" x14ac:dyDescent="0.2">
      <c r="A95" s="119"/>
      <c r="B95" s="19" t="s">
        <v>2</v>
      </c>
      <c r="C95" s="70" t="s">
        <v>1970</v>
      </c>
      <c r="D95" s="121">
        <f>5.2/H2</f>
        <v>0.8</v>
      </c>
      <c r="E95" s="119"/>
      <c r="F95" s="19" t="s">
        <v>2</v>
      </c>
      <c r="G95" s="70" t="s">
        <v>1971</v>
      </c>
      <c r="H95" s="121">
        <f>5.2/H2</f>
        <v>0.8</v>
      </c>
      <c r="I95" s="119"/>
      <c r="J95" s="19" t="s">
        <v>2</v>
      </c>
      <c r="K95" s="70" t="s">
        <v>1972</v>
      </c>
      <c r="L95" s="121">
        <f>150/H2</f>
        <v>23.076923076923077</v>
      </c>
    </row>
    <row r="96" spans="1:12" ht="51" customHeight="1" x14ac:dyDescent="0.2">
      <c r="A96" s="119"/>
      <c r="B96" s="19" t="s">
        <v>3</v>
      </c>
      <c r="C96" s="20" t="s">
        <v>237</v>
      </c>
      <c r="D96" s="131"/>
      <c r="E96" s="119"/>
      <c r="F96" s="19" t="s">
        <v>3</v>
      </c>
      <c r="G96" s="20" t="s">
        <v>217</v>
      </c>
      <c r="H96" s="131"/>
      <c r="I96" s="119"/>
      <c r="J96" s="19" t="s">
        <v>3</v>
      </c>
      <c r="K96" s="20" t="s">
        <v>1973</v>
      </c>
      <c r="L96" s="131"/>
    </row>
    <row r="97" spans="1:12" ht="26" customHeight="1" x14ac:dyDescent="0.2">
      <c r="A97" s="119"/>
      <c r="B97" s="124" t="s">
        <v>5</v>
      </c>
      <c r="C97" s="125"/>
      <c r="D97" s="67"/>
      <c r="E97" s="119"/>
      <c r="F97" s="124" t="s">
        <v>6</v>
      </c>
      <c r="G97" s="126"/>
      <c r="H97" s="67"/>
      <c r="I97" s="119"/>
      <c r="J97" s="124" t="s">
        <v>112</v>
      </c>
      <c r="K97" s="126"/>
      <c r="L97" s="67"/>
    </row>
    <row r="98" spans="1:12" ht="16" customHeight="1" thickBot="1" x14ac:dyDescent="0.25">
      <c r="A98" s="120"/>
      <c r="B98" s="127" t="s">
        <v>4</v>
      </c>
      <c r="C98" s="128"/>
      <c r="D98" s="65">
        <f>D97*D95</f>
        <v>0</v>
      </c>
      <c r="E98" s="120"/>
      <c r="F98" s="127" t="s">
        <v>4</v>
      </c>
      <c r="G98" s="129"/>
      <c r="H98" s="65">
        <f>H97*H95</f>
        <v>0</v>
      </c>
      <c r="I98" s="120"/>
      <c r="J98" s="127" t="s">
        <v>4</v>
      </c>
      <c r="K98" s="129"/>
      <c r="L98" s="65">
        <f>L97*L95</f>
        <v>0</v>
      </c>
    </row>
    <row r="99" spans="1:12" ht="16" customHeight="1" thickBot="1" x14ac:dyDescent="0.25">
      <c r="A99" s="13" t="s">
        <v>1889</v>
      </c>
      <c r="B99" s="137" t="s">
        <v>173</v>
      </c>
      <c r="C99" s="137"/>
      <c r="D99" s="137"/>
      <c r="E99" s="137"/>
      <c r="F99" s="137"/>
      <c r="G99" s="137"/>
      <c r="H99" s="137"/>
      <c r="I99" s="157"/>
      <c r="J99" s="157"/>
      <c r="K99" s="157"/>
      <c r="L99" s="157"/>
    </row>
    <row r="100" spans="1:12" ht="16" customHeight="1" x14ac:dyDescent="0.2">
      <c r="A100" s="118"/>
      <c r="B100" s="16" t="s">
        <v>0</v>
      </c>
      <c r="C100" s="102" t="s">
        <v>1974</v>
      </c>
      <c r="D100" s="55" t="s">
        <v>546</v>
      </c>
      <c r="E100" s="118"/>
      <c r="F100" s="16" t="s">
        <v>0</v>
      </c>
      <c r="G100" s="102" t="s">
        <v>1975</v>
      </c>
      <c r="H100" s="55" t="s">
        <v>546</v>
      </c>
      <c r="I100" s="118"/>
      <c r="J100" s="16" t="s">
        <v>0</v>
      </c>
      <c r="K100" s="102" t="s">
        <v>1985</v>
      </c>
      <c r="L100" s="55" t="s">
        <v>546</v>
      </c>
    </row>
    <row r="101" spans="1:12" ht="26" customHeight="1" x14ac:dyDescent="0.2">
      <c r="A101" s="119"/>
      <c r="B101" s="19" t="s">
        <v>2</v>
      </c>
      <c r="C101" s="70" t="s">
        <v>1977</v>
      </c>
      <c r="D101" s="121">
        <f>5.2/H2</f>
        <v>0.8</v>
      </c>
      <c r="E101" s="119"/>
      <c r="F101" s="19" t="s">
        <v>2</v>
      </c>
      <c r="G101" s="70" t="s">
        <v>1976</v>
      </c>
      <c r="H101" s="121">
        <f>5.2/H2</f>
        <v>0.8</v>
      </c>
      <c r="I101" s="119"/>
      <c r="J101" s="19" t="s">
        <v>2</v>
      </c>
      <c r="K101" s="70" t="s">
        <v>1978</v>
      </c>
      <c r="L101" s="121">
        <f>150/H2</f>
        <v>23.076923076923077</v>
      </c>
    </row>
    <row r="102" spans="1:12" ht="45" customHeight="1" x14ac:dyDescent="0.2">
      <c r="A102" s="119"/>
      <c r="B102" s="19" t="s">
        <v>3</v>
      </c>
      <c r="C102" s="20" t="s">
        <v>237</v>
      </c>
      <c r="D102" s="131"/>
      <c r="E102" s="119"/>
      <c r="F102" s="19" t="s">
        <v>3</v>
      </c>
      <c r="G102" s="20" t="s">
        <v>217</v>
      </c>
      <c r="H102" s="131"/>
      <c r="I102" s="119"/>
      <c r="J102" s="19" t="s">
        <v>3</v>
      </c>
      <c r="K102" s="20" t="s">
        <v>1979</v>
      </c>
      <c r="L102" s="131"/>
    </row>
    <row r="103" spans="1:12" ht="28" customHeight="1" x14ac:dyDescent="0.2">
      <c r="A103" s="119"/>
      <c r="B103" s="124" t="s">
        <v>5</v>
      </c>
      <c r="C103" s="125"/>
      <c r="D103" s="67"/>
      <c r="E103" s="119"/>
      <c r="F103" s="124" t="s">
        <v>6</v>
      </c>
      <c r="G103" s="126"/>
      <c r="H103" s="67"/>
      <c r="I103" s="119"/>
      <c r="J103" s="124" t="s">
        <v>112</v>
      </c>
      <c r="K103" s="126"/>
      <c r="L103" s="67"/>
    </row>
    <row r="104" spans="1:12" ht="16" customHeight="1" thickBot="1" x14ac:dyDescent="0.25">
      <c r="A104" s="120"/>
      <c r="B104" s="127" t="s">
        <v>4</v>
      </c>
      <c r="C104" s="128"/>
      <c r="D104" s="65">
        <f>D103*D101</f>
        <v>0</v>
      </c>
      <c r="E104" s="120"/>
      <c r="F104" s="127" t="s">
        <v>4</v>
      </c>
      <c r="G104" s="129"/>
      <c r="H104" s="65">
        <f>H103*H101</f>
        <v>0</v>
      </c>
      <c r="I104" s="120"/>
      <c r="J104" s="127" t="s">
        <v>4</v>
      </c>
      <c r="K104" s="129"/>
      <c r="L104" s="65">
        <f>L103*L101</f>
        <v>0</v>
      </c>
    </row>
    <row r="105" spans="1:12" ht="16" customHeight="1" thickBot="1" x14ac:dyDescent="0.25">
      <c r="A105" s="13" t="s">
        <v>1889</v>
      </c>
      <c r="B105" s="137" t="s">
        <v>173</v>
      </c>
      <c r="C105" s="137"/>
      <c r="D105" s="137"/>
      <c r="E105" s="137"/>
      <c r="F105" s="137"/>
      <c r="G105" s="137"/>
      <c r="H105" s="137"/>
      <c r="I105" s="157"/>
      <c r="J105" s="157"/>
      <c r="K105" s="157"/>
      <c r="L105" s="157"/>
    </row>
    <row r="106" spans="1:12" ht="16" customHeight="1" x14ac:dyDescent="0.2">
      <c r="A106" s="118"/>
      <c r="B106" s="16" t="s">
        <v>0</v>
      </c>
      <c r="C106" s="102" t="s">
        <v>1981</v>
      </c>
      <c r="D106" s="55" t="s">
        <v>546</v>
      </c>
      <c r="E106" s="118"/>
      <c r="F106" s="16" t="s">
        <v>0</v>
      </c>
      <c r="G106" s="102" t="s">
        <v>1982</v>
      </c>
      <c r="H106" s="55" t="s">
        <v>546</v>
      </c>
      <c r="I106" s="118"/>
      <c r="J106" s="16" t="s">
        <v>0</v>
      </c>
      <c r="K106" s="102" t="s">
        <v>1984</v>
      </c>
      <c r="L106" s="55" t="s">
        <v>546</v>
      </c>
    </row>
    <row r="107" spans="1:12" ht="16" customHeight="1" x14ac:dyDescent="0.2">
      <c r="A107" s="119"/>
      <c r="B107" s="19" t="s">
        <v>2</v>
      </c>
      <c r="C107" s="70" t="s">
        <v>1980</v>
      </c>
      <c r="D107" s="121">
        <f>5.2/H2</f>
        <v>0.8</v>
      </c>
      <c r="E107" s="119"/>
      <c r="F107" s="19" t="s">
        <v>2</v>
      </c>
      <c r="G107" s="70" t="s">
        <v>1983</v>
      </c>
      <c r="H107" s="121">
        <f>5.2/H2</f>
        <v>0.8</v>
      </c>
      <c r="I107" s="119"/>
      <c r="J107" s="19" t="s">
        <v>2</v>
      </c>
      <c r="K107" s="70" t="s">
        <v>1986</v>
      </c>
      <c r="L107" s="121">
        <f>150/H2</f>
        <v>23.076923076923077</v>
      </c>
    </row>
    <row r="108" spans="1:12" ht="45" customHeight="1" x14ac:dyDescent="0.2">
      <c r="A108" s="119"/>
      <c r="B108" s="19" t="s">
        <v>3</v>
      </c>
      <c r="C108" s="20" t="s">
        <v>237</v>
      </c>
      <c r="D108" s="131"/>
      <c r="E108" s="119"/>
      <c r="F108" s="19" t="s">
        <v>3</v>
      </c>
      <c r="G108" s="20" t="s">
        <v>217</v>
      </c>
      <c r="H108" s="131"/>
      <c r="I108" s="119"/>
      <c r="J108" s="19" t="s">
        <v>3</v>
      </c>
      <c r="K108" s="20" t="s">
        <v>1987</v>
      </c>
      <c r="L108" s="131"/>
    </row>
    <row r="109" spans="1:12" ht="28" customHeight="1" x14ac:dyDescent="0.2">
      <c r="A109" s="119"/>
      <c r="B109" s="124" t="s">
        <v>5</v>
      </c>
      <c r="C109" s="125"/>
      <c r="D109" s="67"/>
      <c r="E109" s="119"/>
      <c r="F109" s="124" t="s">
        <v>6</v>
      </c>
      <c r="G109" s="126"/>
      <c r="H109" s="67"/>
      <c r="I109" s="119"/>
      <c r="J109" s="124" t="s">
        <v>112</v>
      </c>
      <c r="K109" s="126"/>
      <c r="L109" s="67"/>
    </row>
    <row r="110" spans="1:12" ht="16" customHeight="1" thickBot="1" x14ac:dyDescent="0.25">
      <c r="A110" s="120"/>
      <c r="B110" s="127" t="s">
        <v>4</v>
      </c>
      <c r="C110" s="128"/>
      <c r="D110" s="65">
        <f>D109*D107</f>
        <v>0</v>
      </c>
      <c r="E110" s="120"/>
      <c r="F110" s="127" t="s">
        <v>4</v>
      </c>
      <c r="G110" s="129"/>
      <c r="H110" s="65">
        <f>H109*H107</f>
        <v>0</v>
      </c>
      <c r="I110" s="120"/>
      <c r="J110" s="127" t="s">
        <v>4</v>
      </c>
      <c r="K110" s="129"/>
      <c r="L110" s="65">
        <f>L109*L107</f>
        <v>0</v>
      </c>
    </row>
    <row r="111" spans="1:12" ht="16" customHeight="1" thickBot="1" x14ac:dyDescent="0.25">
      <c r="A111" s="13" t="s">
        <v>1889</v>
      </c>
      <c r="B111" s="137" t="s">
        <v>173</v>
      </c>
      <c r="C111" s="137"/>
      <c r="D111" s="137"/>
      <c r="E111" s="137"/>
      <c r="F111" s="137"/>
      <c r="G111" s="137"/>
      <c r="H111" s="137"/>
      <c r="I111" s="157"/>
      <c r="J111" s="157"/>
      <c r="K111" s="157"/>
      <c r="L111" s="157"/>
    </row>
    <row r="112" spans="1:12" ht="16" customHeight="1" x14ac:dyDescent="0.2">
      <c r="A112" s="118"/>
      <c r="B112" s="16" t="s">
        <v>0</v>
      </c>
      <c r="C112" s="102" t="s">
        <v>1988</v>
      </c>
      <c r="D112" s="55" t="s">
        <v>546</v>
      </c>
      <c r="E112" s="118"/>
      <c r="F112" s="16" t="s">
        <v>0</v>
      </c>
      <c r="G112" s="102" t="s">
        <v>1989</v>
      </c>
      <c r="H112" s="55" t="s">
        <v>546</v>
      </c>
      <c r="I112" s="118"/>
      <c r="J112" s="16" t="s">
        <v>0</v>
      </c>
      <c r="K112" s="102" t="s">
        <v>1992</v>
      </c>
      <c r="L112" s="55" t="s">
        <v>546</v>
      </c>
    </row>
    <row r="113" spans="1:12" ht="27" customHeight="1" x14ac:dyDescent="0.2">
      <c r="A113" s="119"/>
      <c r="B113" s="19" t="s">
        <v>2</v>
      </c>
      <c r="C113" s="70" t="s">
        <v>1991</v>
      </c>
      <c r="D113" s="121">
        <f>5.2/H2</f>
        <v>0.8</v>
      </c>
      <c r="E113" s="119"/>
      <c r="F113" s="19" t="s">
        <v>2</v>
      </c>
      <c r="G113" s="70" t="s">
        <v>1990</v>
      </c>
      <c r="H113" s="121">
        <f>5.2/H2</f>
        <v>0.8</v>
      </c>
      <c r="I113" s="119"/>
      <c r="J113" s="19" t="s">
        <v>2</v>
      </c>
      <c r="K113" s="70" t="s">
        <v>1993</v>
      </c>
      <c r="L113" s="121">
        <f>150/H2</f>
        <v>23.076923076923077</v>
      </c>
    </row>
    <row r="114" spans="1:12" ht="47" customHeight="1" x14ac:dyDescent="0.2">
      <c r="A114" s="119"/>
      <c r="B114" s="19" t="s">
        <v>3</v>
      </c>
      <c r="C114" s="20" t="s">
        <v>237</v>
      </c>
      <c r="D114" s="131"/>
      <c r="E114" s="119"/>
      <c r="F114" s="19" t="s">
        <v>3</v>
      </c>
      <c r="G114" s="20" t="s">
        <v>217</v>
      </c>
      <c r="H114" s="131"/>
      <c r="I114" s="119"/>
      <c r="J114" s="19" t="s">
        <v>3</v>
      </c>
      <c r="K114" s="20" t="s">
        <v>1994</v>
      </c>
      <c r="L114" s="131"/>
    </row>
    <row r="115" spans="1:12" ht="31" customHeight="1" x14ac:dyDescent="0.2">
      <c r="A115" s="119"/>
      <c r="B115" s="124" t="s">
        <v>5</v>
      </c>
      <c r="C115" s="125"/>
      <c r="D115" s="67"/>
      <c r="E115" s="119"/>
      <c r="F115" s="124" t="s">
        <v>6</v>
      </c>
      <c r="G115" s="126"/>
      <c r="H115" s="67"/>
      <c r="I115" s="119"/>
      <c r="J115" s="124" t="s">
        <v>112</v>
      </c>
      <c r="K115" s="126"/>
      <c r="L115" s="67"/>
    </row>
    <row r="116" spans="1:12" ht="16" customHeight="1" thickBot="1" x14ac:dyDescent="0.25">
      <c r="A116" s="120"/>
      <c r="B116" s="127" t="s">
        <v>4</v>
      </c>
      <c r="C116" s="128"/>
      <c r="D116" s="65">
        <f>D115*D113</f>
        <v>0</v>
      </c>
      <c r="E116" s="120"/>
      <c r="F116" s="127" t="s">
        <v>4</v>
      </c>
      <c r="G116" s="129"/>
      <c r="H116" s="65">
        <f>H115*H113</f>
        <v>0</v>
      </c>
      <c r="I116" s="120"/>
      <c r="J116" s="127" t="s">
        <v>4</v>
      </c>
      <c r="K116" s="129"/>
      <c r="L116" s="65">
        <f>L115*L113</f>
        <v>0</v>
      </c>
    </row>
    <row r="117" spans="1:12" ht="16" customHeight="1" thickBot="1" x14ac:dyDescent="0.25">
      <c r="A117" s="13" t="s">
        <v>1889</v>
      </c>
      <c r="B117" s="137" t="s">
        <v>173</v>
      </c>
      <c r="C117" s="137"/>
      <c r="D117" s="137"/>
      <c r="E117" s="137"/>
      <c r="F117" s="137"/>
      <c r="G117" s="137"/>
      <c r="H117" s="137"/>
      <c r="I117" s="157"/>
      <c r="J117" s="157"/>
      <c r="K117" s="157"/>
      <c r="L117" s="157"/>
    </row>
    <row r="118" spans="1:12" ht="16" customHeight="1" x14ac:dyDescent="0.2">
      <c r="A118" s="118"/>
      <c r="B118" s="16" t="s">
        <v>0</v>
      </c>
      <c r="C118" s="102" t="s">
        <v>1995</v>
      </c>
      <c r="D118" s="55" t="s">
        <v>546</v>
      </c>
      <c r="E118" s="118"/>
      <c r="F118" s="16" t="s">
        <v>0</v>
      </c>
      <c r="G118" s="102" t="s">
        <v>1996</v>
      </c>
      <c r="H118" s="55" t="s">
        <v>546</v>
      </c>
      <c r="I118" s="118"/>
      <c r="J118" s="16" t="s">
        <v>0</v>
      </c>
      <c r="K118" s="102" t="s">
        <v>1997</v>
      </c>
      <c r="L118" s="55" t="s">
        <v>546</v>
      </c>
    </row>
    <row r="119" spans="1:12" ht="41" customHeight="1" x14ac:dyDescent="0.2">
      <c r="A119" s="119"/>
      <c r="B119" s="19" t="s">
        <v>2</v>
      </c>
      <c r="C119" s="70" t="s">
        <v>2000</v>
      </c>
      <c r="D119" s="121">
        <f>5.2/H2</f>
        <v>0.8</v>
      </c>
      <c r="E119" s="119"/>
      <c r="F119" s="19" t="s">
        <v>2</v>
      </c>
      <c r="G119" s="70" t="s">
        <v>1999</v>
      </c>
      <c r="H119" s="121">
        <f>5.2/H2</f>
        <v>0.8</v>
      </c>
      <c r="I119" s="119"/>
      <c r="J119" s="19" t="s">
        <v>2</v>
      </c>
      <c r="K119" s="70" t="s">
        <v>1998</v>
      </c>
      <c r="L119" s="121">
        <f>150/H2</f>
        <v>23.076923076923077</v>
      </c>
    </row>
    <row r="120" spans="1:12" ht="51" customHeight="1" x14ac:dyDescent="0.2">
      <c r="A120" s="119"/>
      <c r="B120" s="19" t="s">
        <v>3</v>
      </c>
      <c r="C120" s="20" t="s">
        <v>237</v>
      </c>
      <c r="D120" s="131"/>
      <c r="E120" s="119"/>
      <c r="F120" s="19" t="s">
        <v>3</v>
      </c>
      <c r="G120" s="20" t="s">
        <v>217</v>
      </c>
      <c r="H120" s="131"/>
      <c r="I120" s="119"/>
      <c r="J120" s="19" t="s">
        <v>3</v>
      </c>
      <c r="K120" s="20" t="s">
        <v>2001</v>
      </c>
      <c r="L120" s="131"/>
    </row>
    <row r="121" spans="1:12" ht="34" customHeight="1" x14ac:dyDescent="0.2">
      <c r="A121" s="119"/>
      <c r="B121" s="124" t="s">
        <v>5</v>
      </c>
      <c r="C121" s="125"/>
      <c r="D121" s="67"/>
      <c r="E121" s="119"/>
      <c r="F121" s="124" t="s">
        <v>6</v>
      </c>
      <c r="G121" s="126"/>
      <c r="H121" s="67"/>
      <c r="I121" s="119"/>
      <c r="J121" s="124" t="s">
        <v>112</v>
      </c>
      <c r="K121" s="126"/>
      <c r="L121" s="67"/>
    </row>
    <row r="122" spans="1:12" ht="16" customHeight="1" thickBot="1" x14ac:dyDescent="0.25">
      <c r="A122" s="120"/>
      <c r="B122" s="127" t="s">
        <v>4</v>
      </c>
      <c r="C122" s="128"/>
      <c r="D122" s="65">
        <f>D121*D119</f>
        <v>0</v>
      </c>
      <c r="E122" s="120"/>
      <c r="F122" s="127" t="s">
        <v>4</v>
      </c>
      <c r="G122" s="129"/>
      <c r="H122" s="65">
        <f>H121*H119</f>
        <v>0</v>
      </c>
      <c r="I122" s="120"/>
      <c r="J122" s="127" t="s">
        <v>4</v>
      </c>
      <c r="K122" s="129"/>
      <c r="L122" s="65">
        <f>L121*L119</f>
        <v>0</v>
      </c>
    </row>
    <row r="123" spans="1:12" ht="16" customHeight="1" thickBot="1" x14ac:dyDescent="0.25">
      <c r="A123" s="13" t="s">
        <v>1889</v>
      </c>
      <c r="B123" s="137" t="s">
        <v>173</v>
      </c>
      <c r="C123" s="137"/>
      <c r="D123" s="137"/>
      <c r="E123" s="137"/>
      <c r="F123" s="137"/>
      <c r="G123" s="137"/>
      <c r="H123" s="137"/>
      <c r="I123" s="157"/>
      <c r="J123" s="157"/>
      <c r="K123" s="157"/>
      <c r="L123" s="157"/>
    </row>
    <row r="124" spans="1:12" ht="16" customHeight="1" x14ac:dyDescent="0.2">
      <c r="A124" s="118"/>
      <c r="B124" s="16" t="s">
        <v>0</v>
      </c>
      <c r="C124" s="102" t="s">
        <v>2002</v>
      </c>
      <c r="D124" s="55" t="s">
        <v>546</v>
      </c>
      <c r="E124" s="118"/>
      <c r="F124" s="16" t="s">
        <v>0</v>
      </c>
      <c r="G124" s="102" t="s">
        <v>2004</v>
      </c>
      <c r="H124" s="55" t="s">
        <v>546</v>
      </c>
      <c r="I124" s="118"/>
      <c r="J124" s="16" t="s">
        <v>0</v>
      </c>
      <c r="K124" s="102" t="s">
        <v>2006</v>
      </c>
      <c r="L124" s="55" t="s">
        <v>546</v>
      </c>
    </row>
    <row r="125" spans="1:12" ht="25" customHeight="1" x14ac:dyDescent="0.2">
      <c r="A125" s="119"/>
      <c r="B125" s="19" t="s">
        <v>2</v>
      </c>
      <c r="C125" s="70" t="s">
        <v>2003</v>
      </c>
      <c r="D125" s="121">
        <f>5.2/H2</f>
        <v>0.8</v>
      </c>
      <c r="E125" s="119"/>
      <c r="F125" s="19" t="s">
        <v>2</v>
      </c>
      <c r="G125" s="70" t="s">
        <v>2005</v>
      </c>
      <c r="H125" s="121">
        <f>5.2/H2</f>
        <v>0.8</v>
      </c>
      <c r="I125" s="119"/>
      <c r="J125" s="19" t="s">
        <v>2</v>
      </c>
      <c r="K125" s="70" t="s">
        <v>2007</v>
      </c>
      <c r="L125" s="121">
        <f>150/H2</f>
        <v>23.076923076923077</v>
      </c>
    </row>
    <row r="126" spans="1:12" ht="50" customHeight="1" x14ac:dyDescent="0.2">
      <c r="A126" s="119"/>
      <c r="B126" s="19" t="s">
        <v>3</v>
      </c>
      <c r="C126" s="20" t="s">
        <v>237</v>
      </c>
      <c r="D126" s="131"/>
      <c r="E126" s="119"/>
      <c r="F126" s="19" t="s">
        <v>3</v>
      </c>
      <c r="G126" s="20" t="s">
        <v>217</v>
      </c>
      <c r="H126" s="131"/>
      <c r="I126" s="119"/>
      <c r="J126" s="19" t="s">
        <v>3</v>
      </c>
      <c r="K126" s="20" t="s">
        <v>2008</v>
      </c>
      <c r="L126" s="131"/>
    </row>
    <row r="127" spans="1:12" ht="31" customHeight="1" x14ac:dyDescent="0.2">
      <c r="A127" s="119"/>
      <c r="B127" s="124" t="s">
        <v>5</v>
      </c>
      <c r="C127" s="125"/>
      <c r="D127" s="67"/>
      <c r="E127" s="119"/>
      <c r="F127" s="124" t="s">
        <v>6</v>
      </c>
      <c r="G127" s="126"/>
      <c r="H127" s="67"/>
      <c r="I127" s="119"/>
      <c r="J127" s="124" t="s">
        <v>112</v>
      </c>
      <c r="K127" s="126"/>
      <c r="L127" s="67"/>
    </row>
    <row r="128" spans="1:12" ht="16" customHeight="1" thickBot="1" x14ac:dyDescent="0.25">
      <c r="A128" s="120"/>
      <c r="B128" s="127" t="s">
        <v>4</v>
      </c>
      <c r="C128" s="128"/>
      <c r="D128" s="65">
        <f>D127*D125</f>
        <v>0</v>
      </c>
      <c r="E128" s="120"/>
      <c r="F128" s="127" t="s">
        <v>4</v>
      </c>
      <c r="G128" s="129"/>
      <c r="H128" s="65">
        <f>H127*H125</f>
        <v>0</v>
      </c>
      <c r="I128" s="120"/>
      <c r="J128" s="127" t="s">
        <v>4</v>
      </c>
      <c r="K128" s="129"/>
      <c r="L128" s="65">
        <f>L127*L125</f>
        <v>0</v>
      </c>
    </row>
    <row r="129" spans="1:8" ht="16" thickBot="1" x14ac:dyDescent="0.25"/>
    <row r="130" spans="1:8" ht="16" thickBot="1" x14ac:dyDescent="0.25">
      <c r="A130" s="181" t="s">
        <v>45</v>
      </c>
      <c r="B130" s="182"/>
      <c r="C130" s="182"/>
      <c r="D130" s="182"/>
      <c r="E130" s="183"/>
      <c r="F130" s="8" t="s">
        <v>7</v>
      </c>
      <c r="G130" s="196" t="s">
        <v>8</v>
      </c>
      <c r="H130" s="197"/>
    </row>
    <row r="131" spans="1:8" x14ac:dyDescent="0.2">
      <c r="A131" s="184"/>
      <c r="B131" s="185"/>
      <c r="C131" s="185"/>
      <c r="D131" s="185"/>
      <c r="E131" s="186"/>
      <c r="F131" s="190">
        <f>D7+H7+D13+H13+D19+H19+D25+H25+D31+H31+D37+H37+D43+H43+D49+H49+D55+H55+D61+H61+D67+H67+D73+H73+D79+H79+D85+H85+D91+H91+D97+H97+D103+H103+D109+H109+D115+H115+D121+H121+D127+H127</f>
        <v>0</v>
      </c>
      <c r="G131" s="192">
        <f>D8+H8+D14+H14+D20+H20+D26+H26+D32+H32+D38+H38+D44+H44+D50+H50+D56+H56+D62+H62+D68+H68+D74+H74+D80+H80+D86+H86+D92+H92+D98+H98+D104+H104+D110+H110+D116+H116+D122+H122+D128+H128</f>
        <v>0</v>
      </c>
      <c r="H131" s="193"/>
    </row>
    <row r="132" spans="1:8" ht="16" thickBot="1" x14ac:dyDescent="0.25">
      <c r="A132" s="187"/>
      <c r="B132" s="188"/>
      <c r="C132" s="188"/>
      <c r="D132" s="188"/>
      <c r="E132" s="189"/>
      <c r="F132" s="191"/>
      <c r="G132" s="194"/>
      <c r="H132" s="195"/>
    </row>
    <row r="133" spans="1:8" ht="16" thickBot="1" x14ac:dyDescent="0.25"/>
    <row r="134" spans="1:8" ht="16" thickBot="1" x14ac:dyDescent="0.25">
      <c r="A134" s="171" t="s">
        <v>125</v>
      </c>
      <c r="B134" s="172"/>
      <c r="C134" s="172"/>
      <c r="D134" s="172"/>
      <c r="E134" s="173"/>
      <c r="F134" s="26" t="s">
        <v>7</v>
      </c>
      <c r="G134" s="177" t="s">
        <v>8</v>
      </c>
      <c r="H134" s="178"/>
    </row>
    <row r="135" spans="1:8" ht="27" customHeight="1" thickBot="1" x14ac:dyDescent="0.25">
      <c r="A135" s="174"/>
      <c r="B135" s="175"/>
      <c r="C135" s="175"/>
      <c r="D135" s="175"/>
      <c r="E135" s="176"/>
      <c r="F135" s="27">
        <f>L7+L13+L19+L25+L31+L37+L43+L49+L55+L61+L67+L73+L79+L85+L91+L97+L103+L109+L115+L121+L127</f>
        <v>0</v>
      </c>
      <c r="G135" s="179">
        <f>L8+L14+L20+L26+L32+L38+L44+L50+L56+L62+L68+L74+L80+L86+L92+L98+L104+L110+L116+L122+L128</f>
        <v>0</v>
      </c>
      <c r="H135" s="180"/>
    </row>
  </sheetData>
  <sheetProtection password="F17D" sheet="1" objects="1" scenarios="1"/>
  <mergeCells count="283">
    <mergeCell ref="B7:C7"/>
    <mergeCell ref="F7:G7"/>
    <mergeCell ref="J7:K7"/>
    <mergeCell ref="B8:C8"/>
    <mergeCell ref="F8:G8"/>
    <mergeCell ref="J8:K8"/>
    <mergeCell ref="A1:L1"/>
    <mergeCell ref="A2:G2"/>
    <mergeCell ref="I2:L2"/>
    <mergeCell ref="A3:L3"/>
    <mergeCell ref="A4:A8"/>
    <mergeCell ref="E4:E8"/>
    <mergeCell ref="I4:I8"/>
    <mergeCell ref="D5:D6"/>
    <mergeCell ref="H5:H6"/>
    <mergeCell ref="L5:L6"/>
    <mergeCell ref="A16:A20"/>
    <mergeCell ref="E16:E20"/>
    <mergeCell ref="I16:I20"/>
    <mergeCell ref="D17:D18"/>
    <mergeCell ref="H17:H18"/>
    <mergeCell ref="L17:L18"/>
    <mergeCell ref="B9:L9"/>
    <mergeCell ref="A10:A14"/>
    <mergeCell ref="E10:E14"/>
    <mergeCell ref="I10:I14"/>
    <mergeCell ref="D11:D12"/>
    <mergeCell ref="H11:H12"/>
    <mergeCell ref="L11:L12"/>
    <mergeCell ref="B13:C13"/>
    <mergeCell ref="F13:G13"/>
    <mergeCell ref="J13:K13"/>
    <mergeCell ref="B19:C19"/>
    <mergeCell ref="F19:G19"/>
    <mergeCell ref="J19:K19"/>
    <mergeCell ref="B20:C20"/>
    <mergeCell ref="F20:G20"/>
    <mergeCell ref="J20:K20"/>
    <mergeCell ref="B14:C14"/>
    <mergeCell ref="F14:G14"/>
    <mergeCell ref="J14:K14"/>
    <mergeCell ref="B15:L15"/>
    <mergeCell ref="A40:A44"/>
    <mergeCell ref="E40:E44"/>
    <mergeCell ref="I40:I44"/>
    <mergeCell ref="D41:D42"/>
    <mergeCell ref="H41:H42"/>
    <mergeCell ref="L41:L42"/>
    <mergeCell ref="B27:L27"/>
    <mergeCell ref="A28:A32"/>
    <mergeCell ref="E28:E32"/>
    <mergeCell ref="I28:I32"/>
    <mergeCell ref="D29:D30"/>
    <mergeCell ref="H29:H30"/>
    <mergeCell ref="L29:L30"/>
    <mergeCell ref="B31:C31"/>
    <mergeCell ref="F31:G31"/>
    <mergeCell ref="J31:K31"/>
    <mergeCell ref="B43:C43"/>
    <mergeCell ref="F43:G43"/>
    <mergeCell ref="J43:K43"/>
    <mergeCell ref="B44:C44"/>
    <mergeCell ref="F44:G44"/>
    <mergeCell ref="J44:K44"/>
    <mergeCell ref="B32:C32"/>
    <mergeCell ref="F32:G32"/>
    <mergeCell ref="J32:K32"/>
    <mergeCell ref="B39:L39"/>
    <mergeCell ref="B51:L51"/>
    <mergeCell ref="A52:A56"/>
    <mergeCell ref="E52:E56"/>
    <mergeCell ref="I52:I56"/>
    <mergeCell ref="D53:D54"/>
    <mergeCell ref="H53:H54"/>
    <mergeCell ref="L53:L54"/>
    <mergeCell ref="B45:L45"/>
    <mergeCell ref="A46:A50"/>
    <mergeCell ref="E46:E50"/>
    <mergeCell ref="I46:I50"/>
    <mergeCell ref="D47:D48"/>
    <mergeCell ref="H47:H48"/>
    <mergeCell ref="L47:L48"/>
    <mergeCell ref="B49:C49"/>
    <mergeCell ref="F49:G49"/>
    <mergeCell ref="J49:K49"/>
    <mergeCell ref="A58:A62"/>
    <mergeCell ref="E58:E62"/>
    <mergeCell ref="I58:I62"/>
    <mergeCell ref="D59:D60"/>
    <mergeCell ref="H59:H60"/>
    <mergeCell ref="L59:L60"/>
    <mergeCell ref="B61:C61"/>
    <mergeCell ref="F61:G61"/>
    <mergeCell ref="J61:K61"/>
    <mergeCell ref="A130:E132"/>
    <mergeCell ref="G130:H130"/>
    <mergeCell ref="F131:F132"/>
    <mergeCell ref="G131:H132"/>
    <mergeCell ref="A134:E135"/>
    <mergeCell ref="G134:H134"/>
    <mergeCell ref="G135:H135"/>
    <mergeCell ref="B79:C79"/>
    <mergeCell ref="F79:G79"/>
    <mergeCell ref="B80:C80"/>
    <mergeCell ref="F80:G80"/>
    <mergeCell ref="A76:A80"/>
    <mergeCell ref="E76:E80"/>
    <mergeCell ref="D77:D78"/>
    <mergeCell ref="H77:H78"/>
    <mergeCell ref="B21:L21"/>
    <mergeCell ref="A22:A26"/>
    <mergeCell ref="E22:E26"/>
    <mergeCell ref="I22:I26"/>
    <mergeCell ref="D23:D24"/>
    <mergeCell ref="H23:H24"/>
    <mergeCell ref="L23:L24"/>
    <mergeCell ref="B81:L81"/>
    <mergeCell ref="A82:A86"/>
    <mergeCell ref="E82:E86"/>
    <mergeCell ref="I82:I86"/>
    <mergeCell ref="D83:D84"/>
    <mergeCell ref="H83:H84"/>
    <mergeCell ref="L83:L84"/>
    <mergeCell ref="B85:C85"/>
    <mergeCell ref="F85:G85"/>
    <mergeCell ref="J85:K85"/>
    <mergeCell ref="J79:K79"/>
    <mergeCell ref="J80:K80"/>
    <mergeCell ref="B74:C74"/>
    <mergeCell ref="F74:G74"/>
    <mergeCell ref="J74:K74"/>
    <mergeCell ref="B75:L75"/>
    <mergeCell ref="I76:I80"/>
    <mergeCell ref="B25:C25"/>
    <mergeCell ref="F25:G25"/>
    <mergeCell ref="J25:K25"/>
    <mergeCell ref="B26:C26"/>
    <mergeCell ref="F26:G26"/>
    <mergeCell ref="J26:K26"/>
    <mergeCell ref="B86:C86"/>
    <mergeCell ref="F86:G86"/>
    <mergeCell ref="J86:K86"/>
    <mergeCell ref="B69:L69"/>
    <mergeCell ref="E70:E74"/>
    <mergeCell ref="I70:I74"/>
    <mergeCell ref="D71:D72"/>
    <mergeCell ref="H71:H72"/>
    <mergeCell ref="L71:L72"/>
    <mergeCell ref="B73:C73"/>
    <mergeCell ref="F73:G73"/>
    <mergeCell ref="J73:K73"/>
    <mergeCell ref="B67:C67"/>
    <mergeCell ref="F67:G67"/>
    <mergeCell ref="J67:K67"/>
    <mergeCell ref="B68:C68"/>
    <mergeCell ref="F68:G68"/>
    <mergeCell ref="J68:K68"/>
    <mergeCell ref="A88:A92"/>
    <mergeCell ref="E88:E92"/>
    <mergeCell ref="I88:I92"/>
    <mergeCell ref="D89:D90"/>
    <mergeCell ref="H89:H90"/>
    <mergeCell ref="L89:L90"/>
    <mergeCell ref="B33:L33"/>
    <mergeCell ref="A34:A38"/>
    <mergeCell ref="E34:E38"/>
    <mergeCell ref="I34:I38"/>
    <mergeCell ref="D35:D36"/>
    <mergeCell ref="H35:H36"/>
    <mergeCell ref="L35:L36"/>
    <mergeCell ref="B37:C37"/>
    <mergeCell ref="F37:G37"/>
    <mergeCell ref="J37:K37"/>
    <mergeCell ref="L77:L78"/>
    <mergeCell ref="A70:A74"/>
    <mergeCell ref="B62:C62"/>
    <mergeCell ref="F62:G62"/>
    <mergeCell ref="J62:K62"/>
    <mergeCell ref="B63:L63"/>
    <mergeCell ref="A64:A68"/>
    <mergeCell ref="E64:E68"/>
    <mergeCell ref="B91:C91"/>
    <mergeCell ref="F91:G91"/>
    <mergeCell ref="J91:K91"/>
    <mergeCell ref="B92:C92"/>
    <mergeCell ref="F92:G92"/>
    <mergeCell ref="J92:K92"/>
    <mergeCell ref="B38:C38"/>
    <mergeCell ref="F38:G38"/>
    <mergeCell ref="J38:K38"/>
    <mergeCell ref="B87:L87"/>
    <mergeCell ref="I64:I68"/>
    <mergeCell ref="D65:D66"/>
    <mergeCell ref="H65:H66"/>
    <mergeCell ref="L65:L66"/>
    <mergeCell ref="B57:L57"/>
    <mergeCell ref="B55:C55"/>
    <mergeCell ref="F55:G55"/>
    <mergeCell ref="J55:K55"/>
    <mergeCell ref="B56:C56"/>
    <mergeCell ref="F56:G56"/>
    <mergeCell ref="J56:K56"/>
    <mergeCell ref="B50:C50"/>
    <mergeCell ref="F50:G50"/>
    <mergeCell ref="J50:K50"/>
    <mergeCell ref="A100:A104"/>
    <mergeCell ref="E100:E104"/>
    <mergeCell ref="I100:I104"/>
    <mergeCell ref="D101:D102"/>
    <mergeCell ref="H101:H102"/>
    <mergeCell ref="L101:L102"/>
    <mergeCell ref="B93:L93"/>
    <mergeCell ref="A94:A98"/>
    <mergeCell ref="E94:E98"/>
    <mergeCell ref="I94:I98"/>
    <mergeCell ref="D95:D96"/>
    <mergeCell ref="H95:H96"/>
    <mergeCell ref="L95:L96"/>
    <mergeCell ref="B97:C97"/>
    <mergeCell ref="F97:G97"/>
    <mergeCell ref="J97:K97"/>
    <mergeCell ref="B103:C103"/>
    <mergeCell ref="F103:G103"/>
    <mergeCell ref="J103:K103"/>
    <mergeCell ref="B104:C104"/>
    <mergeCell ref="F104:G104"/>
    <mergeCell ref="J104:K104"/>
    <mergeCell ref="B98:C98"/>
    <mergeCell ref="F98:G98"/>
    <mergeCell ref="J98:K98"/>
    <mergeCell ref="B99:L99"/>
    <mergeCell ref="A112:A116"/>
    <mergeCell ref="E112:E116"/>
    <mergeCell ref="I112:I116"/>
    <mergeCell ref="D113:D114"/>
    <mergeCell ref="H113:H114"/>
    <mergeCell ref="L113:L114"/>
    <mergeCell ref="B105:L105"/>
    <mergeCell ref="A106:A110"/>
    <mergeCell ref="E106:E110"/>
    <mergeCell ref="I106:I110"/>
    <mergeCell ref="D107:D108"/>
    <mergeCell ref="H107:H108"/>
    <mergeCell ref="L107:L108"/>
    <mergeCell ref="B109:C109"/>
    <mergeCell ref="F109:G109"/>
    <mergeCell ref="J109:K109"/>
    <mergeCell ref="B115:C115"/>
    <mergeCell ref="F115:G115"/>
    <mergeCell ref="J115:K115"/>
    <mergeCell ref="B116:C116"/>
    <mergeCell ref="F116:G116"/>
    <mergeCell ref="J116:K116"/>
    <mergeCell ref="B110:C110"/>
    <mergeCell ref="F110:G110"/>
    <mergeCell ref="J110:K110"/>
    <mergeCell ref="B111:L111"/>
    <mergeCell ref="B122:C122"/>
    <mergeCell ref="F122:G122"/>
    <mergeCell ref="J122:K122"/>
    <mergeCell ref="B123:L123"/>
    <mergeCell ref="A124:A128"/>
    <mergeCell ref="B117:L117"/>
    <mergeCell ref="A118:A122"/>
    <mergeCell ref="E118:E122"/>
    <mergeCell ref="I118:I122"/>
    <mergeCell ref="D119:D120"/>
    <mergeCell ref="H119:H120"/>
    <mergeCell ref="L119:L120"/>
    <mergeCell ref="B121:C121"/>
    <mergeCell ref="F121:G121"/>
    <mergeCell ref="J121:K121"/>
    <mergeCell ref="H125:H126"/>
    <mergeCell ref="L125:L126"/>
    <mergeCell ref="B128:C128"/>
    <mergeCell ref="F128:G128"/>
    <mergeCell ref="J128:K128"/>
    <mergeCell ref="B127:C127"/>
    <mergeCell ref="F127:G127"/>
    <mergeCell ref="J127:K127"/>
    <mergeCell ref="E124:E128"/>
    <mergeCell ref="I124:I128"/>
    <mergeCell ref="D125:D1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workbookViewId="0">
      <selection activeCell="J16" sqref="J16"/>
    </sheetView>
  </sheetViews>
  <sheetFormatPr baseColWidth="10" defaultColWidth="8.83203125" defaultRowHeight="15" x14ac:dyDescent="0.2"/>
  <cols>
    <col min="1" max="1" width="38.6640625" customWidth="1"/>
    <col min="2" max="2" width="12.5" customWidth="1"/>
    <col min="3" max="3" width="14.5" customWidth="1"/>
    <col min="4" max="4" width="27" customWidth="1"/>
  </cols>
  <sheetData>
    <row r="1" spans="1:4" ht="99" customHeight="1" thickBot="1" x14ac:dyDescent="0.25">
      <c r="A1" s="28"/>
      <c r="B1" s="235" t="s">
        <v>847</v>
      </c>
      <c r="C1" s="157"/>
      <c r="D1" s="166"/>
    </row>
    <row r="4" spans="1:4" ht="22" thickBot="1" x14ac:dyDescent="0.25">
      <c r="A4" s="236" t="s">
        <v>129</v>
      </c>
      <c r="B4" s="236"/>
      <c r="C4" s="236"/>
      <c r="D4" s="236"/>
    </row>
    <row r="5" spans="1:4" ht="52.5" customHeight="1" thickBot="1" x14ac:dyDescent="0.25">
      <c r="A5" s="8" t="s">
        <v>130</v>
      </c>
      <c r="B5" s="237"/>
      <c r="C5" s="237"/>
      <c r="D5" s="238"/>
    </row>
    <row r="6" spans="1:4" x14ac:dyDescent="0.2">
      <c r="A6" s="30" t="s">
        <v>2</v>
      </c>
      <c r="B6" s="239" t="s">
        <v>128</v>
      </c>
      <c r="C6" s="240"/>
      <c r="D6" s="241"/>
    </row>
    <row r="7" spans="1:4" x14ac:dyDescent="0.2">
      <c r="A7" s="29" t="s">
        <v>1302</v>
      </c>
      <c r="B7" s="229">
        <f>'3D чехлы Apple'!G179</f>
        <v>0</v>
      </c>
      <c r="C7" s="242"/>
      <c r="D7" s="243"/>
    </row>
    <row r="8" spans="1:4" x14ac:dyDescent="0.2">
      <c r="A8" s="29" t="s">
        <v>1303</v>
      </c>
      <c r="B8" s="229">
        <f>'3D чехлы Apple'!G183</f>
        <v>0</v>
      </c>
      <c r="C8" s="230"/>
      <c r="D8" s="231"/>
    </row>
    <row r="9" spans="1:4" x14ac:dyDescent="0.2">
      <c r="A9" s="29" t="s">
        <v>1304</v>
      </c>
      <c r="B9" s="229">
        <f>' 3D чехлы Samsung'!G564</f>
        <v>0</v>
      </c>
      <c r="C9" s="230"/>
      <c r="D9" s="231"/>
    </row>
    <row r="10" spans="1:4" x14ac:dyDescent="0.2">
      <c r="A10" s="29" t="s">
        <v>1305</v>
      </c>
      <c r="B10" s="229">
        <f>' 3D чехлы Samsung'!G568</f>
        <v>0</v>
      </c>
      <c r="C10" s="230"/>
      <c r="D10" s="231"/>
    </row>
    <row r="11" spans="1:4" x14ac:dyDescent="0.2">
      <c r="A11" s="29" t="s">
        <v>1307</v>
      </c>
      <c r="B11" s="229">
        <f>'SONY,Blackberry,Motorola,Nokia'!G271</f>
        <v>0</v>
      </c>
      <c r="C11" s="230"/>
      <c r="D11" s="231"/>
    </row>
    <row r="12" spans="1:4" x14ac:dyDescent="0.2">
      <c r="A12" s="29" t="s">
        <v>1306</v>
      </c>
      <c r="B12" s="229">
        <f>'SONY,Blackberry,Motorola,Nokia'!G275</f>
        <v>0</v>
      </c>
      <c r="C12" s="230"/>
      <c r="D12" s="231"/>
    </row>
    <row r="13" spans="1:4" x14ac:dyDescent="0.2">
      <c r="A13" s="29" t="s">
        <v>1308</v>
      </c>
      <c r="B13" s="229">
        <f>HUAWEI!G289</f>
        <v>0</v>
      </c>
      <c r="C13" s="230"/>
      <c r="D13" s="231"/>
    </row>
    <row r="14" spans="1:4" x14ac:dyDescent="0.2">
      <c r="A14" s="29" t="s">
        <v>1315</v>
      </c>
      <c r="B14" s="229">
        <f>HUAWEI!G293</f>
        <v>0</v>
      </c>
      <c r="C14" s="230"/>
      <c r="D14" s="231"/>
    </row>
    <row r="15" spans="1:4" x14ac:dyDescent="0.2">
      <c r="A15" s="29" t="s">
        <v>1309</v>
      </c>
      <c r="B15" s="229">
        <f>XIAOMI!G169</f>
        <v>0</v>
      </c>
      <c r="C15" s="230"/>
      <c r="D15" s="231"/>
    </row>
    <row r="16" spans="1:4" x14ac:dyDescent="0.2">
      <c r="A16" s="29" t="s">
        <v>1310</v>
      </c>
      <c r="B16" s="229">
        <f>XIAOMI!G173</f>
        <v>0</v>
      </c>
      <c r="C16" s="230"/>
      <c r="D16" s="231"/>
    </row>
    <row r="17" spans="1:4" x14ac:dyDescent="0.2">
      <c r="A17" s="29" t="s">
        <v>1312</v>
      </c>
      <c r="B17" s="229">
        <f>LG!G121</f>
        <v>0</v>
      </c>
      <c r="C17" s="230"/>
      <c r="D17" s="231"/>
    </row>
    <row r="18" spans="1:4" x14ac:dyDescent="0.2">
      <c r="A18" s="29" t="s">
        <v>1311</v>
      </c>
      <c r="B18" s="229">
        <f>LG!G125</f>
        <v>0</v>
      </c>
      <c r="C18" s="230"/>
      <c r="D18" s="231"/>
    </row>
    <row r="19" spans="1:4" x14ac:dyDescent="0.2">
      <c r="A19" s="29" t="s">
        <v>1313</v>
      </c>
      <c r="B19" s="229">
        <f>HTC!G89</f>
        <v>0</v>
      </c>
      <c r="C19" s="230"/>
      <c r="D19" s="231"/>
    </row>
    <row r="20" spans="1:4" x14ac:dyDescent="0.2">
      <c r="A20" s="29" t="s">
        <v>1314</v>
      </c>
      <c r="B20" s="229">
        <f>HTC!G93</f>
        <v>0</v>
      </c>
      <c r="C20" s="230"/>
      <c r="D20" s="231"/>
    </row>
    <row r="21" spans="1:4" x14ac:dyDescent="0.2">
      <c r="A21" s="29" t="s">
        <v>1512</v>
      </c>
      <c r="B21" s="229">
        <f>LENOVO!G71</f>
        <v>0</v>
      </c>
      <c r="C21" s="230"/>
      <c r="D21" s="231"/>
    </row>
    <row r="22" spans="1:4" x14ac:dyDescent="0.2">
      <c r="A22" s="29" t="s">
        <v>1513</v>
      </c>
      <c r="B22" s="229">
        <f>LENOVO!G75</f>
        <v>0</v>
      </c>
      <c r="C22" s="230"/>
      <c r="D22" s="231"/>
    </row>
    <row r="23" spans="1:4" x14ac:dyDescent="0.2">
      <c r="A23" s="29" t="s">
        <v>2189</v>
      </c>
      <c r="B23" s="229">
        <f>OPPO!G131</f>
        <v>0</v>
      </c>
      <c r="C23" s="230"/>
      <c r="D23" s="231"/>
    </row>
    <row r="24" spans="1:4" x14ac:dyDescent="0.2">
      <c r="A24" s="29" t="s">
        <v>2190</v>
      </c>
      <c r="B24" s="229">
        <f>OPPO!G135</f>
        <v>0</v>
      </c>
      <c r="C24" s="230"/>
      <c r="D24" s="231"/>
    </row>
    <row r="25" spans="1:4" ht="22" thickBot="1" x14ac:dyDescent="0.3">
      <c r="A25" s="31" t="s">
        <v>131</v>
      </c>
      <c r="B25" s="232">
        <f>SUM(B7:D15)</f>
        <v>0</v>
      </c>
      <c r="C25" s="233"/>
      <c r="D25" s="234"/>
    </row>
  </sheetData>
  <mergeCells count="23">
    <mergeCell ref="B1:D1"/>
    <mergeCell ref="A4:D4"/>
    <mergeCell ref="B5:D5"/>
    <mergeCell ref="B6:D6"/>
    <mergeCell ref="B7:D7"/>
    <mergeCell ref="B8:D8"/>
    <mergeCell ref="B10:D10"/>
    <mergeCell ref="B12:D12"/>
    <mergeCell ref="B14:D14"/>
    <mergeCell ref="B16:D16"/>
    <mergeCell ref="B11:D11"/>
    <mergeCell ref="B13:D13"/>
    <mergeCell ref="B15:D15"/>
    <mergeCell ref="B9:D9"/>
    <mergeCell ref="B23:D23"/>
    <mergeCell ref="B24:D24"/>
    <mergeCell ref="B20:D20"/>
    <mergeCell ref="B25:D25"/>
    <mergeCell ref="B17:D17"/>
    <mergeCell ref="B19:D19"/>
    <mergeCell ref="B18:D18"/>
    <mergeCell ref="B21:D21"/>
    <mergeCell ref="B22:D22"/>
  </mergeCells>
  <pageMargins left="0.7" right="0.7" top="0.75" bottom="0.75" header="0.3" footer="0.3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L183"/>
  <sheetViews>
    <sheetView topLeftCell="A163" workbookViewId="0">
      <selection activeCell="G184" sqref="G184"/>
    </sheetView>
  </sheetViews>
  <sheetFormatPr baseColWidth="10" defaultColWidth="8.83203125" defaultRowHeight="15" x14ac:dyDescent="0.2"/>
  <cols>
    <col min="1" max="1" width="15.6640625" customWidth="1"/>
    <col min="2" max="2" width="11.33203125" customWidth="1"/>
    <col min="3" max="3" width="22.5" customWidth="1"/>
    <col min="4" max="4" width="10.33203125" customWidth="1"/>
    <col min="5" max="5" width="16.5" customWidth="1"/>
    <col min="6" max="6" width="11.5" customWidth="1"/>
    <col min="7" max="7" width="18.5" customWidth="1"/>
    <col min="8" max="8" width="11.33203125" customWidth="1"/>
    <col min="9" max="9" width="14.33203125" customWidth="1"/>
    <col min="10" max="10" width="11.83203125" customWidth="1"/>
    <col min="11" max="11" width="23.5" customWidth="1"/>
    <col min="12" max="12" width="9.33203125" customWidth="1"/>
  </cols>
  <sheetData>
    <row r="1" spans="1:12" ht="95.25" customHeight="1" thickBot="1" x14ac:dyDescent="0.25">
      <c r="A1" s="167" t="s">
        <v>735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0" customHeight="1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71.25" customHeight="1" thickBot="1" x14ac:dyDescent="0.25">
      <c r="A3" s="153" t="s">
        <v>736</v>
      </c>
      <c r="B3" s="154"/>
      <c r="C3" s="154"/>
      <c r="D3" s="154"/>
      <c r="E3" s="154"/>
      <c r="F3" s="154"/>
      <c r="G3" s="154"/>
      <c r="H3" s="154"/>
      <c r="I3" s="155"/>
      <c r="J3" s="155"/>
      <c r="K3" s="155"/>
      <c r="L3" s="156"/>
    </row>
    <row r="4" spans="1:12" ht="24" customHeight="1" x14ac:dyDescent="0.2">
      <c r="A4" s="118"/>
      <c r="B4" s="16" t="s">
        <v>0</v>
      </c>
      <c r="C4" s="92" t="s">
        <v>1634</v>
      </c>
      <c r="D4" s="18" t="s">
        <v>546</v>
      </c>
      <c r="E4" s="118"/>
      <c r="F4" s="16" t="s">
        <v>0</v>
      </c>
      <c r="G4" s="92" t="s">
        <v>1635</v>
      </c>
      <c r="H4" s="18" t="s">
        <v>546</v>
      </c>
      <c r="I4" s="118"/>
      <c r="J4" s="16" t="s">
        <v>0</v>
      </c>
      <c r="K4" s="68" t="s">
        <v>1633</v>
      </c>
      <c r="L4" s="18" t="s">
        <v>546</v>
      </c>
    </row>
    <row r="5" spans="1:12" ht="24" customHeight="1" x14ac:dyDescent="0.2">
      <c r="A5" s="119"/>
      <c r="B5" s="19" t="s">
        <v>2</v>
      </c>
      <c r="C5" s="70" t="s">
        <v>1611</v>
      </c>
      <c r="D5" s="121">
        <f>5.25/H2</f>
        <v>0.80769230769230771</v>
      </c>
      <c r="E5" s="119"/>
      <c r="F5" s="19" t="s">
        <v>2</v>
      </c>
      <c r="G5" s="70" t="s">
        <v>1612</v>
      </c>
      <c r="H5" s="121">
        <f>5.25/H2</f>
        <v>0.80769230769230771</v>
      </c>
      <c r="I5" s="119"/>
      <c r="J5" s="19" t="s">
        <v>2</v>
      </c>
      <c r="K5" s="70" t="s">
        <v>1613</v>
      </c>
      <c r="L5" s="121">
        <f>150/H2</f>
        <v>23.076923076923077</v>
      </c>
    </row>
    <row r="6" spans="1:12" ht="24" customHeight="1" x14ac:dyDescent="0.2">
      <c r="A6" s="119"/>
      <c r="B6" s="19" t="s">
        <v>3</v>
      </c>
      <c r="C6" s="20" t="s">
        <v>155</v>
      </c>
      <c r="D6" s="122"/>
      <c r="E6" s="119"/>
      <c r="F6" s="19" t="s">
        <v>3</v>
      </c>
      <c r="G6" s="20" t="s">
        <v>156</v>
      </c>
      <c r="H6" s="122"/>
      <c r="I6" s="119"/>
      <c r="J6" s="19" t="s">
        <v>3</v>
      </c>
      <c r="K6" s="20" t="s">
        <v>1516</v>
      </c>
      <c r="L6" s="123"/>
    </row>
    <row r="7" spans="1:12" ht="24" customHeight="1" x14ac:dyDescent="0.2">
      <c r="A7" s="119"/>
      <c r="B7" s="124" t="s">
        <v>5</v>
      </c>
      <c r="C7" s="125"/>
      <c r="D7" s="66"/>
      <c r="E7" s="119"/>
      <c r="F7" s="124" t="s">
        <v>6</v>
      </c>
      <c r="G7" s="126"/>
      <c r="H7" s="66"/>
      <c r="I7" s="119"/>
      <c r="J7" s="124" t="s">
        <v>114</v>
      </c>
      <c r="K7" s="125"/>
      <c r="L7" s="67"/>
    </row>
    <row r="8" spans="1:12" ht="21" customHeight="1" thickBot="1" x14ac:dyDescent="0.25">
      <c r="A8" s="120"/>
      <c r="B8" s="127" t="s">
        <v>4</v>
      </c>
      <c r="C8" s="128"/>
      <c r="D8" s="65">
        <f>D7*D5</f>
        <v>0</v>
      </c>
      <c r="E8" s="120"/>
      <c r="F8" s="127" t="s">
        <v>4</v>
      </c>
      <c r="G8" s="129"/>
      <c r="H8" s="65">
        <f>H7*H5</f>
        <v>0</v>
      </c>
      <c r="I8" s="120"/>
      <c r="J8" s="127" t="s">
        <v>4</v>
      </c>
      <c r="K8" s="128"/>
      <c r="L8" s="65">
        <f>L7*L5</f>
        <v>0</v>
      </c>
    </row>
    <row r="9" spans="1:12" ht="21" customHeight="1" thickBot="1" x14ac:dyDescent="0.25">
      <c r="A9" s="115" t="str">
        <f>B33</f>
        <v>Минимальный заказ чехлов от 10 штук 1 модели! Общее количество  чехлов должно составлять не менее 300 штук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7"/>
    </row>
    <row r="10" spans="1:12" ht="21" customHeight="1" x14ac:dyDescent="0.2">
      <c r="A10" s="118"/>
      <c r="B10" s="16" t="s">
        <v>0</v>
      </c>
      <c r="C10" s="92" t="s">
        <v>1631</v>
      </c>
      <c r="D10" s="18" t="s">
        <v>546</v>
      </c>
      <c r="E10" s="118"/>
      <c r="F10" s="16" t="s">
        <v>0</v>
      </c>
      <c r="G10" s="92" t="s">
        <v>1632</v>
      </c>
      <c r="H10" s="18" t="s">
        <v>546</v>
      </c>
      <c r="I10" s="118"/>
      <c r="J10" s="16" t="s">
        <v>0</v>
      </c>
      <c r="K10" s="68" t="s">
        <v>1633</v>
      </c>
      <c r="L10" s="18" t="s">
        <v>546</v>
      </c>
    </row>
    <row r="11" spans="1:12" ht="31" customHeight="1" x14ac:dyDescent="0.2">
      <c r="A11" s="119"/>
      <c r="B11" s="19" t="s">
        <v>2</v>
      </c>
      <c r="C11" s="70" t="s">
        <v>1614</v>
      </c>
      <c r="D11" s="121">
        <f>5.25/H2</f>
        <v>0.80769230769230771</v>
      </c>
      <c r="E11" s="119"/>
      <c r="F11" s="19" t="s">
        <v>2</v>
      </c>
      <c r="G11" s="70" t="s">
        <v>1615</v>
      </c>
      <c r="H11" s="121">
        <f>5.25/H2</f>
        <v>0.80769230769230771</v>
      </c>
      <c r="I11" s="119"/>
      <c r="J11" s="19" t="s">
        <v>2</v>
      </c>
      <c r="K11" s="70" t="s">
        <v>1616</v>
      </c>
      <c r="L11" s="121">
        <f>150/H2</f>
        <v>23.076923076923077</v>
      </c>
    </row>
    <row r="12" spans="1:12" ht="21" customHeight="1" x14ac:dyDescent="0.2">
      <c r="A12" s="119"/>
      <c r="B12" s="19" t="s">
        <v>3</v>
      </c>
      <c r="C12" s="20" t="s">
        <v>155</v>
      </c>
      <c r="D12" s="122"/>
      <c r="E12" s="119"/>
      <c r="F12" s="19" t="s">
        <v>3</v>
      </c>
      <c r="G12" s="20" t="s">
        <v>156</v>
      </c>
      <c r="H12" s="122"/>
      <c r="I12" s="119"/>
      <c r="J12" s="19" t="s">
        <v>3</v>
      </c>
      <c r="K12" s="20" t="s">
        <v>1515</v>
      </c>
      <c r="L12" s="123"/>
    </row>
    <row r="13" spans="1:12" ht="21" customHeight="1" x14ac:dyDescent="0.2">
      <c r="A13" s="119"/>
      <c r="B13" s="124" t="s">
        <v>5</v>
      </c>
      <c r="C13" s="125"/>
      <c r="D13" s="66"/>
      <c r="E13" s="119"/>
      <c r="F13" s="124" t="s">
        <v>6</v>
      </c>
      <c r="G13" s="126"/>
      <c r="H13" s="66"/>
      <c r="I13" s="119"/>
      <c r="J13" s="124" t="s">
        <v>114</v>
      </c>
      <c r="K13" s="125"/>
      <c r="L13" s="67"/>
    </row>
    <row r="14" spans="1:12" ht="21" customHeight="1" thickBot="1" x14ac:dyDescent="0.25">
      <c r="A14" s="120"/>
      <c r="B14" s="127" t="s">
        <v>4</v>
      </c>
      <c r="C14" s="128"/>
      <c r="D14" s="65">
        <f>D13*D11</f>
        <v>0</v>
      </c>
      <c r="E14" s="120"/>
      <c r="F14" s="127" t="s">
        <v>4</v>
      </c>
      <c r="G14" s="129"/>
      <c r="H14" s="65">
        <f>H13*H11</f>
        <v>0</v>
      </c>
      <c r="I14" s="120"/>
      <c r="J14" s="127" t="s">
        <v>4</v>
      </c>
      <c r="K14" s="128"/>
      <c r="L14" s="65">
        <f>L13*L11</f>
        <v>0</v>
      </c>
    </row>
    <row r="15" spans="1:12" ht="21" customHeight="1" thickBot="1" x14ac:dyDescent="0.25">
      <c r="A15" s="115" t="str">
        <f>A9</f>
        <v>Минимальный заказ чехлов от 10 штук 1 модели! Общее количество  чехлов должно составлять не менее 300 штук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7"/>
    </row>
    <row r="16" spans="1:12" ht="21" customHeight="1" x14ac:dyDescent="0.2">
      <c r="A16" s="118"/>
      <c r="B16" s="16" t="s">
        <v>0</v>
      </c>
      <c r="C16" s="92" t="s">
        <v>2191</v>
      </c>
      <c r="D16" s="18" t="s">
        <v>546</v>
      </c>
      <c r="E16" s="118"/>
      <c r="F16" s="16" t="s">
        <v>0</v>
      </c>
      <c r="G16" s="92" t="s">
        <v>2192</v>
      </c>
      <c r="H16" s="18" t="s">
        <v>546</v>
      </c>
      <c r="I16" s="118"/>
      <c r="J16" s="16" t="s">
        <v>0</v>
      </c>
      <c r="K16" s="68" t="s">
        <v>2193</v>
      </c>
      <c r="L16" s="18" t="s">
        <v>546</v>
      </c>
    </row>
    <row r="17" spans="1:12" ht="33" customHeight="1" x14ac:dyDescent="0.2">
      <c r="A17" s="119"/>
      <c r="B17" s="19" t="s">
        <v>2</v>
      </c>
      <c r="C17" s="70" t="s">
        <v>2196</v>
      </c>
      <c r="D17" s="121">
        <f>5.25/H2</f>
        <v>0.80769230769230771</v>
      </c>
      <c r="E17" s="119"/>
      <c r="F17" s="19" t="s">
        <v>2</v>
      </c>
      <c r="G17" s="70" t="s">
        <v>2195</v>
      </c>
      <c r="H17" s="121">
        <f>5.25/H2</f>
        <v>0.80769230769230771</v>
      </c>
      <c r="I17" s="119"/>
      <c r="J17" s="19" t="s">
        <v>2</v>
      </c>
      <c r="K17" s="70" t="s">
        <v>2194</v>
      </c>
      <c r="L17" s="121">
        <f>150/H2</f>
        <v>23.076923076923077</v>
      </c>
    </row>
    <row r="18" spans="1:12" ht="40" customHeight="1" x14ac:dyDescent="0.2">
      <c r="A18" s="119"/>
      <c r="B18" s="19" t="s">
        <v>3</v>
      </c>
      <c r="C18" s="20" t="s">
        <v>155</v>
      </c>
      <c r="D18" s="122"/>
      <c r="E18" s="119"/>
      <c r="F18" s="19" t="s">
        <v>3</v>
      </c>
      <c r="G18" s="20" t="s">
        <v>156</v>
      </c>
      <c r="H18" s="122"/>
      <c r="I18" s="119"/>
      <c r="J18" s="19" t="s">
        <v>3</v>
      </c>
      <c r="K18" s="20" t="s">
        <v>2203</v>
      </c>
      <c r="L18" s="123"/>
    </row>
    <row r="19" spans="1:12" ht="21" customHeight="1" x14ac:dyDescent="0.2">
      <c r="A19" s="119"/>
      <c r="B19" s="124" t="s">
        <v>5</v>
      </c>
      <c r="C19" s="125"/>
      <c r="D19" s="66"/>
      <c r="E19" s="119"/>
      <c r="F19" s="124" t="s">
        <v>6</v>
      </c>
      <c r="G19" s="126"/>
      <c r="H19" s="66"/>
      <c r="I19" s="119"/>
      <c r="J19" s="124" t="s">
        <v>114</v>
      </c>
      <c r="K19" s="125"/>
      <c r="L19" s="67"/>
    </row>
    <row r="20" spans="1:12" ht="21" customHeight="1" thickBot="1" x14ac:dyDescent="0.25">
      <c r="A20" s="120"/>
      <c r="B20" s="127" t="s">
        <v>4</v>
      </c>
      <c r="C20" s="128"/>
      <c r="D20" s="65">
        <f>D19*D17</f>
        <v>0</v>
      </c>
      <c r="E20" s="120"/>
      <c r="F20" s="127" t="s">
        <v>4</v>
      </c>
      <c r="G20" s="129"/>
      <c r="H20" s="65">
        <f>H19*H17</f>
        <v>0</v>
      </c>
      <c r="I20" s="120"/>
      <c r="J20" s="127" t="s">
        <v>4</v>
      </c>
      <c r="K20" s="128"/>
      <c r="L20" s="65">
        <f>L19*L17</f>
        <v>0</v>
      </c>
    </row>
    <row r="21" spans="1:12" ht="21" customHeight="1" thickBot="1" x14ac:dyDescent="0.25">
      <c r="A21" s="115" t="str">
        <f>A15</f>
        <v>Минимальный заказ чехлов от 10 штук 1 модели! Общее количество  чехлов должно составлять не менее 300 штук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7"/>
    </row>
    <row r="22" spans="1:12" ht="21" customHeight="1" x14ac:dyDescent="0.2">
      <c r="A22" s="118"/>
      <c r="B22" s="16" t="s">
        <v>0</v>
      </c>
      <c r="C22" s="92" t="s">
        <v>2197</v>
      </c>
      <c r="D22" s="18" t="s">
        <v>546</v>
      </c>
      <c r="E22" s="118"/>
      <c r="F22" s="16" t="s">
        <v>0</v>
      </c>
      <c r="G22" s="92" t="s">
        <v>2198</v>
      </c>
      <c r="H22" s="18" t="s">
        <v>546</v>
      </c>
      <c r="I22" s="118"/>
      <c r="J22" s="16" t="s">
        <v>0</v>
      </c>
      <c r="K22" s="68" t="s">
        <v>2199</v>
      </c>
      <c r="L22" s="18" t="s">
        <v>546</v>
      </c>
    </row>
    <row r="23" spans="1:12" ht="38" customHeight="1" x14ac:dyDescent="0.2">
      <c r="A23" s="119"/>
      <c r="B23" s="19" t="s">
        <v>2</v>
      </c>
      <c r="C23" s="70" t="s">
        <v>2202</v>
      </c>
      <c r="D23" s="121">
        <f>5.25/H2</f>
        <v>0.80769230769230771</v>
      </c>
      <c r="E23" s="119"/>
      <c r="F23" s="19" t="s">
        <v>2</v>
      </c>
      <c r="G23" s="70" t="s">
        <v>2201</v>
      </c>
      <c r="H23" s="121">
        <f>5.25/H2</f>
        <v>0.80769230769230771</v>
      </c>
      <c r="I23" s="119"/>
      <c r="J23" s="19" t="s">
        <v>2</v>
      </c>
      <c r="K23" s="70" t="s">
        <v>2200</v>
      </c>
      <c r="L23" s="121">
        <f>150/H2</f>
        <v>23.076923076923077</v>
      </c>
    </row>
    <row r="24" spans="1:12" ht="21" customHeight="1" x14ac:dyDescent="0.2">
      <c r="A24" s="119"/>
      <c r="B24" s="19" t="s">
        <v>3</v>
      </c>
      <c r="C24" s="20" t="s">
        <v>155</v>
      </c>
      <c r="D24" s="122"/>
      <c r="E24" s="119"/>
      <c r="F24" s="19" t="s">
        <v>3</v>
      </c>
      <c r="G24" s="20" t="s">
        <v>156</v>
      </c>
      <c r="H24" s="122"/>
      <c r="I24" s="119"/>
      <c r="J24" s="19" t="s">
        <v>3</v>
      </c>
      <c r="K24" s="20" t="s">
        <v>2204</v>
      </c>
      <c r="L24" s="123"/>
    </row>
    <row r="25" spans="1:12" ht="26" customHeight="1" x14ac:dyDescent="0.2">
      <c r="A25" s="119"/>
      <c r="B25" s="124" t="s">
        <v>5</v>
      </c>
      <c r="C25" s="125"/>
      <c r="D25" s="66"/>
      <c r="E25" s="119"/>
      <c r="F25" s="124" t="s">
        <v>6</v>
      </c>
      <c r="G25" s="126"/>
      <c r="H25" s="66"/>
      <c r="I25" s="119"/>
      <c r="J25" s="124" t="s">
        <v>114</v>
      </c>
      <c r="K25" s="125"/>
      <c r="L25" s="67"/>
    </row>
    <row r="26" spans="1:12" ht="21" customHeight="1" thickBot="1" x14ac:dyDescent="0.25">
      <c r="A26" s="120"/>
      <c r="B26" s="127" t="s">
        <v>4</v>
      </c>
      <c r="C26" s="128"/>
      <c r="D26" s="65">
        <f>D25*D23</f>
        <v>0</v>
      </c>
      <c r="E26" s="120"/>
      <c r="F26" s="127" t="s">
        <v>4</v>
      </c>
      <c r="G26" s="129"/>
      <c r="H26" s="65">
        <f>H25*H23</f>
        <v>0</v>
      </c>
      <c r="I26" s="120"/>
      <c r="J26" s="127" t="s">
        <v>4</v>
      </c>
      <c r="K26" s="128"/>
      <c r="L26" s="65">
        <f>L25*L23</f>
        <v>0</v>
      </c>
    </row>
    <row r="27" spans="1:12" ht="25" customHeight="1" thickBot="1" x14ac:dyDescent="0.25">
      <c r="A27" s="115" t="str">
        <f>B33</f>
        <v>Минимальный заказ чехлов от 10 штук 1 модели! Общее количество  чехлов должно составлять не менее 300 штук</v>
      </c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9"/>
    </row>
    <row r="28" spans="1:12" ht="21" customHeight="1" x14ac:dyDescent="0.2">
      <c r="A28" s="118"/>
      <c r="B28" s="16" t="s">
        <v>0</v>
      </c>
      <c r="C28" s="92" t="s">
        <v>153</v>
      </c>
      <c r="D28" s="18" t="s">
        <v>546</v>
      </c>
      <c r="E28" s="118"/>
      <c r="F28" s="16" t="s">
        <v>0</v>
      </c>
      <c r="G28" s="92" t="s">
        <v>154</v>
      </c>
      <c r="H28" s="18" t="s">
        <v>546</v>
      </c>
      <c r="I28" s="118"/>
      <c r="J28" s="16" t="s">
        <v>0</v>
      </c>
      <c r="K28" s="92" t="s">
        <v>527</v>
      </c>
      <c r="L28" s="18" t="s">
        <v>546</v>
      </c>
    </row>
    <row r="29" spans="1:12" ht="28.5" customHeight="1" x14ac:dyDescent="0.2">
      <c r="A29" s="119"/>
      <c r="B29" s="19" t="s">
        <v>2</v>
      </c>
      <c r="C29" s="70" t="s">
        <v>548</v>
      </c>
      <c r="D29" s="121">
        <f>4.83/H2</f>
        <v>0.74307692307692308</v>
      </c>
      <c r="E29" s="119"/>
      <c r="F29" s="19" t="s">
        <v>2</v>
      </c>
      <c r="G29" s="70" t="s">
        <v>547</v>
      </c>
      <c r="H29" s="121">
        <f>4.83/H2</f>
        <v>0.74307692307692308</v>
      </c>
      <c r="I29" s="119"/>
      <c r="J29" s="19" t="s">
        <v>2</v>
      </c>
      <c r="K29" s="70" t="s">
        <v>549</v>
      </c>
      <c r="L29" s="121">
        <f>126/H2</f>
        <v>19.384615384615383</v>
      </c>
    </row>
    <row r="30" spans="1:12" ht="44.25" customHeight="1" x14ac:dyDescent="0.2">
      <c r="A30" s="119"/>
      <c r="B30" s="19" t="s">
        <v>3</v>
      </c>
      <c r="C30" s="20" t="s">
        <v>155</v>
      </c>
      <c r="D30" s="122"/>
      <c r="E30" s="119"/>
      <c r="F30" s="19" t="s">
        <v>3</v>
      </c>
      <c r="G30" s="20" t="s">
        <v>156</v>
      </c>
      <c r="H30" s="122"/>
      <c r="I30" s="119"/>
      <c r="J30" s="19" t="s">
        <v>3</v>
      </c>
      <c r="K30" s="20" t="s">
        <v>152</v>
      </c>
      <c r="L30" s="123"/>
    </row>
    <row r="31" spans="1:12" ht="24.75" customHeight="1" x14ac:dyDescent="0.2">
      <c r="A31" s="119"/>
      <c r="B31" s="124" t="s">
        <v>5</v>
      </c>
      <c r="C31" s="125"/>
      <c r="D31" s="66"/>
      <c r="E31" s="119"/>
      <c r="F31" s="124" t="s">
        <v>6</v>
      </c>
      <c r="G31" s="126"/>
      <c r="H31" s="66"/>
      <c r="I31" s="119"/>
      <c r="J31" s="124" t="s">
        <v>114</v>
      </c>
      <c r="K31" s="125"/>
      <c r="L31" s="67"/>
    </row>
    <row r="32" spans="1:12" ht="33.75" customHeight="1" thickBot="1" x14ac:dyDescent="0.25">
      <c r="A32" s="120"/>
      <c r="B32" s="127" t="s">
        <v>4</v>
      </c>
      <c r="C32" s="128"/>
      <c r="D32" s="65">
        <f>D31*D29</f>
        <v>0</v>
      </c>
      <c r="E32" s="120"/>
      <c r="F32" s="127" t="s">
        <v>4</v>
      </c>
      <c r="G32" s="129"/>
      <c r="H32" s="65">
        <f>H31*H29</f>
        <v>0</v>
      </c>
      <c r="I32" s="120"/>
      <c r="J32" s="127" t="s">
        <v>4</v>
      </c>
      <c r="K32" s="128"/>
      <c r="L32" s="65">
        <f>L31*L29</f>
        <v>0</v>
      </c>
    </row>
    <row r="33" spans="1:12" ht="16.5" customHeight="1" thickBot="1" x14ac:dyDescent="0.25">
      <c r="A33" s="23"/>
      <c r="B33" s="142" t="s">
        <v>902</v>
      </c>
      <c r="C33" s="142"/>
      <c r="D33" s="142"/>
      <c r="E33" s="142"/>
      <c r="F33" s="142"/>
      <c r="G33" s="142"/>
      <c r="H33" s="142"/>
      <c r="I33" s="142"/>
      <c r="J33" s="142"/>
      <c r="K33" s="142"/>
      <c r="L33" s="142"/>
    </row>
    <row r="34" spans="1:12" ht="33.75" customHeight="1" x14ac:dyDescent="0.2">
      <c r="A34" s="118"/>
      <c r="B34" s="16" t="s">
        <v>0</v>
      </c>
      <c r="C34" s="92" t="s">
        <v>314</v>
      </c>
      <c r="D34" s="18" t="s">
        <v>546</v>
      </c>
      <c r="E34" s="118"/>
      <c r="F34" s="16" t="s">
        <v>0</v>
      </c>
      <c r="G34" s="92" t="s">
        <v>315</v>
      </c>
      <c r="H34" s="18" t="s">
        <v>546</v>
      </c>
      <c r="I34" s="6"/>
      <c r="J34" s="14"/>
      <c r="K34" s="14"/>
      <c r="L34" s="15"/>
    </row>
    <row r="35" spans="1:12" ht="37" customHeight="1" x14ac:dyDescent="0.2">
      <c r="A35" s="119"/>
      <c r="B35" s="19" t="s">
        <v>2</v>
      </c>
      <c r="C35" s="70" t="s">
        <v>561</v>
      </c>
      <c r="D35" s="121">
        <f>8/H2</f>
        <v>1.2307692307692308</v>
      </c>
      <c r="E35" s="119"/>
      <c r="F35" s="19" t="s">
        <v>2</v>
      </c>
      <c r="G35" s="70" t="s">
        <v>560</v>
      </c>
      <c r="H35" s="121">
        <f>8/H2</f>
        <v>1.2307692307692308</v>
      </c>
      <c r="I35" s="6"/>
      <c r="J35" s="14"/>
      <c r="K35" s="14"/>
      <c r="L35" s="15"/>
    </row>
    <row r="36" spans="1:12" ht="42" customHeight="1" x14ac:dyDescent="0.2">
      <c r="A36" s="119"/>
      <c r="B36" s="19" t="s">
        <v>3</v>
      </c>
      <c r="C36" s="20" t="s">
        <v>316</v>
      </c>
      <c r="D36" s="123"/>
      <c r="E36" s="119"/>
      <c r="F36" s="19" t="s">
        <v>3</v>
      </c>
      <c r="G36" s="20" t="s">
        <v>317</v>
      </c>
      <c r="H36" s="123"/>
      <c r="I36" s="6"/>
      <c r="J36" s="14"/>
      <c r="K36" s="14"/>
      <c r="L36" s="15"/>
    </row>
    <row r="37" spans="1:12" ht="24" customHeight="1" x14ac:dyDescent="0.2">
      <c r="A37" s="119"/>
      <c r="B37" s="124" t="s">
        <v>5</v>
      </c>
      <c r="C37" s="125"/>
      <c r="D37" s="67"/>
      <c r="E37" s="119"/>
      <c r="F37" s="124" t="s">
        <v>6</v>
      </c>
      <c r="G37" s="126"/>
      <c r="H37" s="67"/>
      <c r="I37" s="6"/>
      <c r="J37" s="14"/>
      <c r="K37" s="14"/>
      <c r="L37" s="15"/>
    </row>
    <row r="38" spans="1:12" ht="24" customHeight="1" thickBot="1" x14ac:dyDescent="0.25">
      <c r="A38" s="120"/>
      <c r="B38" s="127" t="s">
        <v>4</v>
      </c>
      <c r="C38" s="128"/>
      <c r="D38" s="65">
        <f>D37*D35</f>
        <v>0</v>
      </c>
      <c r="E38" s="120"/>
      <c r="F38" s="127" t="s">
        <v>4</v>
      </c>
      <c r="G38" s="129"/>
      <c r="H38" s="65">
        <f>H37*H35</f>
        <v>0</v>
      </c>
      <c r="I38" s="6"/>
      <c r="J38" s="14"/>
      <c r="K38" s="14"/>
      <c r="L38" s="15"/>
    </row>
    <row r="39" spans="1:12" s="7" customFormat="1" ht="18.75" customHeight="1" thickBot="1" x14ac:dyDescent="0.25">
      <c r="A39" s="23" t="s">
        <v>70</v>
      </c>
      <c r="B39" s="142" t="str">
        <f>B33</f>
        <v>Минимальный заказ чехлов от 10 штук 1 модели! Общее количество  чехлов должно составлять не менее 300 штук</v>
      </c>
      <c r="C39" s="142"/>
      <c r="D39" s="142"/>
      <c r="E39" s="142"/>
      <c r="F39" s="142"/>
      <c r="G39" s="142"/>
      <c r="H39" s="142"/>
      <c r="I39" s="143"/>
      <c r="J39" s="143"/>
      <c r="K39" s="143"/>
      <c r="L39" s="143"/>
    </row>
    <row r="40" spans="1:12" s="7" customFormat="1" ht="23.25" customHeight="1" x14ac:dyDescent="0.2">
      <c r="A40" s="118"/>
      <c r="B40" s="16" t="s">
        <v>0</v>
      </c>
      <c r="C40" s="92" t="s">
        <v>159</v>
      </c>
      <c r="D40" s="18" t="s">
        <v>546</v>
      </c>
      <c r="E40" s="118"/>
      <c r="F40" s="16" t="s">
        <v>0</v>
      </c>
      <c r="G40" s="92" t="s">
        <v>160</v>
      </c>
      <c r="H40" s="18" t="s">
        <v>546</v>
      </c>
      <c r="I40" s="118"/>
      <c r="J40" s="16" t="s">
        <v>0</v>
      </c>
      <c r="K40" s="92" t="s">
        <v>158</v>
      </c>
      <c r="L40" s="18" t="s">
        <v>546</v>
      </c>
    </row>
    <row r="41" spans="1:12" s="7" customFormat="1" ht="42.75" customHeight="1" x14ac:dyDescent="0.2">
      <c r="A41" s="119"/>
      <c r="B41" s="19" t="s">
        <v>2</v>
      </c>
      <c r="C41" s="71" t="s">
        <v>558</v>
      </c>
      <c r="D41" s="121">
        <f>5.25/H2</f>
        <v>0.80769230769230771</v>
      </c>
      <c r="E41" s="119"/>
      <c r="F41" s="19" t="s">
        <v>2</v>
      </c>
      <c r="G41" s="71" t="s">
        <v>557</v>
      </c>
      <c r="H41" s="121">
        <f>5.25/H2</f>
        <v>0.80769230769230771</v>
      </c>
      <c r="I41" s="119"/>
      <c r="J41" s="19" t="s">
        <v>2</v>
      </c>
      <c r="K41" s="71" t="s">
        <v>559</v>
      </c>
      <c r="L41" s="121">
        <f>136/H2</f>
        <v>20.923076923076923</v>
      </c>
    </row>
    <row r="42" spans="1:12" s="7" customFormat="1" ht="28.5" customHeight="1" x14ac:dyDescent="0.2">
      <c r="A42" s="119"/>
      <c r="B42" s="19" t="s">
        <v>3</v>
      </c>
      <c r="C42" s="20" t="s">
        <v>162</v>
      </c>
      <c r="D42" s="130"/>
      <c r="E42" s="119"/>
      <c r="F42" s="19" t="s">
        <v>3</v>
      </c>
      <c r="G42" s="20" t="s">
        <v>163</v>
      </c>
      <c r="H42" s="130"/>
      <c r="I42" s="119"/>
      <c r="J42" s="19" t="s">
        <v>3</v>
      </c>
      <c r="K42" s="20" t="s">
        <v>161</v>
      </c>
      <c r="L42" s="130"/>
    </row>
    <row r="43" spans="1:12" s="7" customFormat="1" ht="33.75" customHeight="1" x14ac:dyDescent="0.2">
      <c r="A43" s="119"/>
      <c r="B43" s="124" t="s">
        <v>5</v>
      </c>
      <c r="C43" s="125"/>
      <c r="D43" s="67"/>
      <c r="E43" s="119"/>
      <c r="F43" s="124" t="s">
        <v>6</v>
      </c>
      <c r="G43" s="126"/>
      <c r="H43" s="67"/>
      <c r="I43" s="119"/>
      <c r="J43" s="124" t="s">
        <v>114</v>
      </c>
      <c r="K43" s="125"/>
      <c r="L43" s="67"/>
    </row>
    <row r="44" spans="1:12" ht="15.75" customHeight="1" thickBot="1" x14ac:dyDescent="0.25">
      <c r="A44" s="120"/>
      <c r="B44" s="127" t="s">
        <v>4</v>
      </c>
      <c r="C44" s="128"/>
      <c r="D44" s="65">
        <f>D43*D41</f>
        <v>0</v>
      </c>
      <c r="E44" s="120"/>
      <c r="F44" s="127" t="s">
        <v>4</v>
      </c>
      <c r="G44" s="129"/>
      <c r="H44" s="65">
        <f>H43*H41</f>
        <v>0</v>
      </c>
      <c r="I44" s="120"/>
      <c r="J44" s="127" t="s">
        <v>4</v>
      </c>
      <c r="K44" s="128"/>
      <c r="L44" s="65">
        <f>L43*L41</f>
        <v>0</v>
      </c>
    </row>
    <row r="45" spans="1:12" ht="16" customHeight="1" thickBot="1" x14ac:dyDescent="0.25">
      <c r="A45" s="23" t="s">
        <v>70</v>
      </c>
      <c r="B45" s="142" t="str">
        <f>B33</f>
        <v>Минимальный заказ чехлов от 10 штук 1 модели! Общее количество  чехлов должно составлять не менее 300 штук</v>
      </c>
      <c r="C45" s="142"/>
      <c r="D45" s="142"/>
      <c r="E45" s="142"/>
      <c r="F45" s="142"/>
      <c r="G45" s="142"/>
      <c r="H45" s="142"/>
      <c r="I45" s="138"/>
      <c r="J45" s="138"/>
      <c r="K45" s="138"/>
      <c r="L45" s="138"/>
    </row>
    <row r="46" spans="1:12" ht="29.25" customHeight="1" x14ac:dyDescent="0.2">
      <c r="A46" s="118"/>
      <c r="B46" s="16" t="s">
        <v>0</v>
      </c>
      <c r="C46" s="92" t="s">
        <v>326</v>
      </c>
      <c r="D46" s="18" t="s">
        <v>546</v>
      </c>
      <c r="E46" s="118"/>
      <c r="F46" s="16" t="s">
        <v>0</v>
      </c>
      <c r="G46" s="92" t="s">
        <v>327</v>
      </c>
      <c r="H46" s="18" t="s">
        <v>546</v>
      </c>
      <c r="I46" s="6"/>
      <c r="J46" s="14"/>
      <c r="K46" s="14"/>
      <c r="L46" s="15"/>
    </row>
    <row r="47" spans="1:12" ht="44.25" customHeight="1" x14ac:dyDescent="0.2">
      <c r="A47" s="119"/>
      <c r="B47" s="19" t="s">
        <v>2</v>
      </c>
      <c r="C47" s="71" t="s">
        <v>550</v>
      </c>
      <c r="D47" s="121">
        <f>8.4/H2</f>
        <v>1.2923076923076924</v>
      </c>
      <c r="E47" s="119"/>
      <c r="F47" s="19" t="s">
        <v>2</v>
      </c>
      <c r="G47" s="71" t="s">
        <v>551</v>
      </c>
      <c r="H47" s="121">
        <f>8.4/H2</f>
        <v>1.2923076923076924</v>
      </c>
      <c r="I47" s="6"/>
      <c r="J47" s="14"/>
      <c r="K47" s="14"/>
      <c r="L47" s="15"/>
    </row>
    <row r="48" spans="1:12" ht="24" customHeight="1" x14ac:dyDescent="0.2">
      <c r="A48" s="119"/>
      <c r="B48" s="19" t="s">
        <v>3</v>
      </c>
      <c r="C48" s="20" t="s">
        <v>328</v>
      </c>
      <c r="D48" s="130"/>
      <c r="E48" s="119"/>
      <c r="F48" s="19" t="s">
        <v>3</v>
      </c>
      <c r="G48" s="20" t="s">
        <v>329</v>
      </c>
      <c r="H48" s="130"/>
      <c r="I48" s="6"/>
      <c r="J48" s="14"/>
      <c r="K48" s="14"/>
      <c r="L48" s="15"/>
    </row>
    <row r="49" spans="1:12" ht="27.75" customHeight="1" x14ac:dyDescent="0.2">
      <c r="A49" s="119"/>
      <c r="B49" s="124" t="s">
        <v>5</v>
      </c>
      <c r="C49" s="125"/>
      <c r="D49" s="67"/>
      <c r="E49" s="119"/>
      <c r="F49" s="124" t="s">
        <v>6</v>
      </c>
      <c r="G49" s="126"/>
      <c r="H49" s="67"/>
      <c r="I49" s="6"/>
      <c r="J49" s="14"/>
      <c r="K49" s="14"/>
      <c r="L49" s="15"/>
    </row>
    <row r="50" spans="1:12" ht="16" customHeight="1" thickBot="1" x14ac:dyDescent="0.25">
      <c r="A50" s="120"/>
      <c r="B50" s="127" t="s">
        <v>4</v>
      </c>
      <c r="C50" s="128"/>
      <c r="D50" s="65">
        <f>D49*D47</f>
        <v>0</v>
      </c>
      <c r="E50" s="120"/>
      <c r="F50" s="127" t="s">
        <v>4</v>
      </c>
      <c r="G50" s="129"/>
      <c r="H50" s="65">
        <f>H49*H47</f>
        <v>0</v>
      </c>
      <c r="I50" s="6"/>
      <c r="J50" s="14"/>
      <c r="K50" s="14"/>
      <c r="L50" s="15"/>
    </row>
    <row r="51" spans="1:12" ht="16" customHeight="1" thickBot="1" x14ac:dyDescent="0.25">
      <c r="A51" s="23" t="s">
        <v>70</v>
      </c>
      <c r="B51" s="142" t="str">
        <f>B33</f>
        <v>Минимальный заказ чехлов от 10 штук 1 модели! Общее количество  чехлов должно составлять не менее 300 штук</v>
      </c>
      <c r="C51" s="142"/>
      <c r="D51" s="142"/>
      <c r="E51" s="142"/>
      <c r="F51" s="142"/>
      <c r="G51" s="142"/>
      <c r="H51" s="142"/>
      <c r="I51" s="143"/>
      <c r="J51" s="143"/>
      <c r="K51" s="143"/>
      <c r="L51" s="143"/>
    </row>
    <row r="52" spans="1:12" x14ac:dyDescent="0.2">
      <c r="A52" s="139"/>
      <c r="B52" s="16" t="s">
        <v>0</v>
      </c>
      <c r="C52" s="92" t="s">
        <v>9</v>
      </c>
      <c r="D52" s="18" t="s">
        <v>546</v>
      </c>
      <c r="E52" s="118"/>
      <c r="F52" s="16" t="s">
        <v>0</v>
      </c>
      <c r="G52" s="92" t="s">
        <v>11</v>
      </c>
      <c r="H52" s="18" t="s">
        <v>546</v>
      </c>
      <c r="I52" s="118"/>
      <c r="J52" s="16" t="s">
        <v>0</v>
      </c>
      <c r="K52" s="92" t="s">
        <v>442</v>
      </c>
      <c r="L52" s="18" t="s">
        <v>546</v>
      </c>
    </row>
    <row r="53" spans="1:12" ht="24" x14ac:dyDescent="0.2">
      <c r="A53" s="140"/>
      <c r="B53" s="19" t="s">
        <v>2</v>
      </c>
      <c r="C53" s="71" t="s">
        <v>552</v>
      </c>
      <c r="D53" s="121">
        <f>4.83/H2</f>
        <v>0.74307692307692308</v>
      </c>
      <c r="E53" s="119"/>
      <c r="F53" s="19" t="s">
        <v>2</v>
      </c>
      <c r="G53" s="70" t="s">
        <v>553</v>
      </c>
      <c r="H53" s="121">
        <f>4.83/H2</f>
        <v>0.74307692307692308</v>
      </c>
      <c r="I53" s="119"/>
      <c r="J53" s="19" t="s">
        <v>2</v>
      </c>
      <c r="K53" s="70" t="s">
        <v>554</v>
      </c>
      <c r="L53" s="121">
        <f>95/H2</f>
        <v>14.615384615384615</v>
      </c>
    </row>
    <row r="54" spans="1:12" ht="48" customHeight="1" x14ac:dyDescent="0.2">
      <c r="A54" s="140"/>
      <c r="B54" s="19" t="s">
        <v>3</v>
      </c>
      <c r="C54" s="20" t="s">
        <v>10</v>
      </c>
      <c r="D54" s="130"/>
      <c r="E54" s="119"/>
      <c r="F54" s="19" t="s">
        <v>3</v>
      </c>
      <c r="G54" s="20" t="s">
        <v>12</v>
      </c>
      <c r="H54" s="130"/>
      <c r="I54" s="119"/>
      <c r="J54" s="19" t="s">
        <v>3</v>
      </c>
      <c r="K54" s="20" t="s">
        <v>103</v>
      </c>
      <c r="L54" s="130"/>
    </row>
    <row r="55" spans="1:12" ht="39" customHeight="1" x14ac:dyDescent="0.2">
      <c r="A55" s="140"/>
      <c r="B55" s="124" t="s">
        <v>5</v>
      </c>
      <c r="C55" s="125"/>
      <c r="D55" s="67"/>
      <c r="E55" s="119"/>
      <c r="F55" s="124" t="s">
        <v>6</v>
      </c>
      <c r="G55" s="126"/>
      <c r="H55" s="67"/>
      <c r="I55" s="119"/>
      <c r="J55" s="124" t="s">
        <v>114</v>
      </c>
      <c r="K55" s="125"/>
      <c r="L55" s="67"/>
    </row>
    <row r="56" spans="1:12" ht="16" thickBot="1" x14ac:dyDescent="0.25">
      <c r="A56" s="141"/>
      <c r="B56" s="127" t="s">
        <v>4</v>
      </c>
      <c r="C56" s="128"/>
      <c r="D56" s="65">
        <f>D55*D53</f>
        <v>0</v>
      </c>
      <c r="E56" s="120"/>
      <c r="F56" s="127" t="s">
        <v>4</v>
      </c>
      <c r="G56" s="129"/>
      <c r="H56" s="65">
        <f>H55*H53</f>
        <v>0</v>
      </c>
      <c r="I56" s="120"/>
      <c r="J56" s="127" t="s">
        <v>4</v>
      </c>
      <c r="K56" s="128"/>
      <c r="L56" s="65">
        <f>L55*L53</f>
        <v>0</v>
      </c>
    </row>
    <row r="57" spans="1:12" ht="17" thickBot="1" x14ac:dyDescent="0.25">
      <c r="A57" s="23" t="s">
        <v>70</v>
      </c>
      <c r="B57" s="142" t="str">
        <f>B33</f>
        <v>Минимальный заказ чехлов от 10 штук 1 модели! Общее количество  чехлов должно составлять не менее 300 штук</v>
      </c>
      <c r="C57" s="142"/>
      <c r="D57" s="142"/>
      <c r="E57" s="142"/>
      <c r="F57" s="142"/>
      <c r="G57" s="142"/>
      <c r="H57" s="142"/>
      <c r="I57" s="143"/>
      <c r="J57" s="143"/>
      <c r="K57" s="143"/>
      <c r="L57" s="143"/>
    </row>
    <row r="58" spans="1:12" x14ac:dyDescent="0.2">
      <c r="A58" s="139"/>
      <c r="B58" s="16" t="s">
        <v>0</v>
      </c>
      <c r="C58" s="92" t="s">
        <v>210</v>
      </c>
      <c r="D58" s="18" t="s">
        <v>546</v>
      </c>
      <c r="E58" s="118"/>
      <c r="F58" s="16" t="s">
        <v>0</v>
      </c>
      <c r="G58" s="92" t="s">
        <v>211</v>
      </c>
      <c r="H58" s="18" t="s">
        <v>546</v>
      </c>
    </row>
    <row r="59" spans="1:12" ht="36" x14ac:dyDescent="0.2">
      <c r="A59" s="140"/>
      <c r="B59" s="19" t="s">
        <v>2</v>
      </c>
      <c r="C59" s="70" t="s">
        <v>555</v>
      </c>
      <c r="D59" s="121">
        <f>8.4/H2</f>
        <v>1.2923076923076924</v>
      </c>
      <c r="E59" s="119"/>
      <c r="F59" s="19" t="s">
        <v>2</v>
      </c>
      <c r="G59" s="78" t="s">
        <v>556</v>
      </c>
      <c r="H59" s="121">
        <f>8.4/H2</f>
        <v>1.2923076923076924</v>
      </c>
    </row>
    <row r="60" spans="1:12" ht="33" x14ac:dyDescent="0.2">
      <c r="A60" s="140"/>
      <c r="B60" s="19" t="s">
        <v>3</v>
      </c>
      <c r="C60" s="20" t="s">
        <v>208</v>
      </c>
      <c r="D60" s="130"/>
      <c r="E60" s="119"/>
      <c r="F60" s="19" t="s">
        <v>3</v>
      </c>
      <c r="G60" s="20" t="s">
        <v>209</v>
      </c>
      <c r="H60" s="130"/>
    </row>
    <row r="61" spans="1:12" ht="31.5" customHeight="1" x14ac:dyDescent="0.2">
      <c r="A61" s="140"/>
      <c r="B61" s="124" t="s">
        <v>5</v>
      </c>
      <c r="C61" s="125"/>
      <c r="D61" s="67"/>
      <c r="E61" s="119"/>
      <c r="F61" s="124" t="s">
        <v>6</v>
      </c>
      <c r="G61" s="126"/>
      <c r="H61" s="67"/>
    </row>
    <row r="62" spans="1:12" ht="16" thickBot="1" x14ac:dyDescent="0.25">
      <c r="A62" s="141"/>
      <c r="B62" s="127" t="s">
        <v>4</v>
      </c>
      <c r="C62" s="128"/>
      <c r="D62" s="65">
        <f>D61*D59</f>
        <v>0</v>
      </c>
      <c r="E62" s="120"/>
      <c r="F62" s="127" t="s">
        <v>4</v>
      </c>
      <c r="G62" s="129"/>
      <c r="H62" s="65">
        <f>H61*H59</f>
        <v>0</v>
      </c>
      <c r="I62" s="7"/>
      <c r="J62" s="7"/>
      <c r="K62" s="7"/>
      <c r="L62" s="7"/>
    </row>
    <row r="63" spans="1:12" ht="17" thickBot="1" x14ac:dyDescent="0.25">
      <c r="A63" s="23" t="s">
        <v>70</v>
      </c>
      <c r="B63" s="142" t="str">
        <f>B33</f>
        <v>Минимальный заказ чехлов от 10 штук 1 модели! Общее количество  чехлов должно составлять не менее 300 штук</v>
      </c>
      <c r="C63" s="142"/>
      <c r="D63" s="142"/>
      <c r="E63" s="142"/>
      <c r="F63" s="142"/>
      <c r="G63" s="142"/>
      <c r="H63" s="142"/>
      <c r="I63" s="143"/>
      <c r="J63" s="143"/>
      <c r="K63" s="143"/>
      <c r="L63" s="143"/>
    </row>
    <row r="64" spans="1:12" x14ac:dyDescent="0.2">
      <c r="A64" s="118"/>
      <c r="B64" s="1" t="s">
        <v>0</v>
      </c>
      <c r="C64" s="92" t="s">
        <v>439</v>
      </c>
      <c r="D64" s="18" t="s">
        <v>546</v>
      </c>
      <c r="E64" s="118"/>
      <c r="F64" s="1" t="s">
        <v>0</v>
      </c>
      <c r="G64" s="92" t="s">
        <v>440</v>
      </c>
      <c r="H64" s="18" t="s">
        <v>546</v>
      </c>
      <c r="I64" s="118"/>
      <c r="J64" s="16" t="s">
        <v>0</v>
      </c>
      <c r="K64" s="92" t="s">
        <v>441</v>
      </c>
      <c r="L64" s="18" t="s">
        <v>546</v>
      </c>
    </row>
    <row r="65" spans="1:12" ht="24" x14ac:dyDescent="0.2">
      <c r="A65" s="119"/>
      <c r="B65" s="3" t="s">
        <v>2</v>
      </c>
      <c r="C65" s="70" t="s">
        <v>1617</v>
      </c>
      <c r="D65" s="121">
        <f>4.83/H2</f>
        <v>0.74307692307692308</v>
      </c>
      <c r="E65" s="119"/>
      <c r="F65" s="3" t="s">
        <v>2</v>
      </c>
      <c r="G65" s="70" t="s">
        <v>1618</v>
      </c>
      <c r="H65" s="121">
        <f>4.83/H2</f>
        <v>0.74307692307692308</v>
      </c>
      <c r="I65" s="119"/>
      <c r="J65" s="19" t="s">
        <v>2</v>
      </c>
      <c r="K65" s="70" t="s">
        <v>1619</v>
      </c>
      <c r="L65" s="121">
        <f>95/H2</f>
        <v>14.615384615384615</v>
      </c>
    </row>
    <row r="66" spans="1:12" ht="33" x14ac:dyDescent="0.2">
      <c r="A66" s="119"/>
      <c r="B66" s="3" t="s">
        <v>3</v>
      </c>
      <c r="C66" s="4" t="s">
        <v>17</v>
      </c>
      <c r="D66" s="130"/>
      <c r="E66" s="119"/>
      <c r="F66" s="3" t="s">
        <v>3</v>
      </c>
      <c r="G66" s="4" t="s">
        <v>18</v>
      </c>
      <c r="H66" s="130"/>
      <c r="I66" s="119"/>
      <c r="J66" s="19" t="s">
        <v>3</v>
      </c>
      <c r="K66" s="20" t="s">
        <v>443</v>
      </c>
      <c r="L66" s="130"/>
    </row>
    <row r="67" spans="1:12" ht="29.25" customHeight="1" x14ac:dyDescent="0.2">
      <c r="A67" s="119"/>
      <c r="B67" s="124" t="s">
        <v>5</v>
      </c>
      <c r="C67" s="125"/>
      <c r="D67" s="73"/>
      <c r="E67" s="119"/>
      <c r="F67" s="124" t="s">
        <v>6</v>
      </c>
      <c r="G67" s="126"/>
      <c r="H67" s="67"/>
      <c r="I67" s="119"/>
      <c r="J67" s="124" t="s">
        <v>111</v>
      </c>
      <c r="K67" s="125"/>
      <c r="L67" s="73"/>
    </row>
    <row r="68" spans="1:12" ht="16" thickBot="1" x14ac:dyDescent="0.25">
      <c r="A68" s="120"/>
      <c r="B68" s="127" t="s">
        <v>4</v>
      </c>
      <c r="C68" s="128"/>
      <c r="D68" s="65">
        <f>D67*D65</f>
        <v>0</v>
      </c>
      <c r="E68" s="120"/>
      <c r="F68" s="127" t="s">
        <v>4</v>
      </c>
      <c r="G68" s="129"/>
      <c r="H68" s="65">
        <f>H67*H65</f>
        <v>0</v>
      </c>
      <c r="I68" s="120"/>
      <c r="J68" s="127" t="s">
        <v>4</v>
      </c>
      <c r="K68" s="128"/>
      <c r="L68" s="65">
        <f>L67*L65</f>
        <v>0</v>
      </c>
    </row>
    <row r="69" spans="1:12" ht="17" thickBot="1" x14ac:dyDescent="0.25">
      <c r="A69" s="23" t="s">
        <v>70</v>
      </c>
      <c r="B69" s="142" t="str">
        <f>B33</f>
        <v>Минимальный заказ чехлов от 10 штук 1 модели! Общее количество  чехлов должно составлять не менее 300 штук</v>
      </c>
      <c r="C69" s="142"/>
      <c r="D69" s="142"/>
      <c r="E69" s="142"/>
      <c r="F69" s="142"/>
      <c r="G69" s="142"/>
      <c r="H69" s="142"/>
      <c r="I69" s="143"/>
      <c r="J69" s="143"/>
      <c r="K69" s="143"/>
      <c r="L69" s="143"/>
    </row>
    <row r="70" spans="1:12" x14ac:dyDescent="0.2">
      <c r="A70" s="118"/>
      <c r="B70" s="16" t="s">
        <v>0</v>
      </c>
      <c r="C70" s="92" t="s">
        <v>206</v>
      </c>
      <c r="D70" s="18" t="s">
        <v>546</v>
      </c>
      <c r="E70" s="118"/>
      <c r="F70" s="2" t="s">
        <v>0</v>
      </c>
      <c r="G70" s="92" t="s">
        <v>207</v>
      </c>
      <c r="H70" s="18" t="s">
        <v>546</v>
      </c>
    </row>
    <row r="71" spans="1:12" ht="36" x14ac:dyDescent="0.2">
      <c r="A71" s="119"/>
      <c r="B71" s="19" t="s">
        <v>2</v>
      </c>
      <c r="C71" s="70" t="s">
        <v>563</v>
      </c>
      <c r="D71" s="121">
        <f>8/H2</f>
        <v>1.2307692307692308</v>
      </c>
      <c r="E71" s="119"/>
      <c r="F71" s="20" t="s">
        <v>2</v>
      </c>
      <c r="G71" s="70" t="s">
        <v>562</v>
      </c>
      <c r="H71" s="121">
        <f>8/H2</f>
        <v>1.2307692307692308</v>
      </c>
    </row>
    <row r="72" spans="1:12" ht="33" x14ac:dyDescent="0.2">
      <c r="A72" s="119"/>
      <c r="B72" s="19" t="s">
        <v>3</v>
      </c>
      <c r="C72" s="20" t="s">
        <v>204</v>
      </c>
      <c r="D72" s="130"/>
      <c r="E72" s="119"/>
      <c r="F72" s="20" t="s">
        <v>3</v>
      </c>
      <c r="G72" s="20" t="s">
        <v>205</v>
      </c>
      <c r="H72" s="130"/>
    </row>
    <row r="73" spans="1:12" ht="26.25" customHeight="1" x14ac:dyDescent="0.2">
      <c r="A73" s="119"/>
      <c r="B73" s="124" t="s">
        <v>5</v>
      </c>
      <c r="C73" s="125"/>
      <c r="D73" s="73"/>
      <c r="E73" s="119"/>
      <c r="F73" s="124" t="s">
        <v>6</v>
      </c>
      <c r="G73" s="126"/>
      <c r="H73" s="73"/>
    </row>
    <row r="74" spans="1:12" ht="16" thickBot="1" x14ac:dyDescent="0.25">
      <c r="A74" s="120"/>
      <c r="B74" s="127" t="s">
        <v>4</v>
      </c>
      <c r="C74" s="128"/>
      <c r="D74" s="65">
        <f>D73*D71</f>
        <v>0</v>
      </c>
      <c r="E74" s="120"/>
      <c r="F74" s="127" t="s">
        <v>4</v>
      </c>
      <c r="G74" s="129"/>
      <c r="H74" s="65">
        <f>H73*H71</f>
        <v>0</v>
      </c>
      <c r="I74" s="7"/>
      <c r="J74" s="7"/>
      <c r="K74" s="7"/>
      <c r="L74" s="7"/>
    </row>
    <row r="75" spans="1:12" ht="17" thickBot="1" x14ac:dyDescent="0.25">
      <c r="A75" s="23" t="s">
        <v>70</v>
      </c>
      <c r="B75" s="142" t="str">
        <f>B33</f>
        <v>Минимальный заказ чехлов от 10 штук 1 модели! Общее количество  чехлов должно составлять не менее 300 штук</v>
      </c>
      <c r="C75" s="142"/>
      <c r="D75" s="142"/>
      <c r="E75" s="142"/>
      <c r="F75" s="142"/>
      <c r="G75" s="142"/>
      <c r="H75" s="142"/>
      <c r="I75" s="143"/>
      <c r="J75" s="143"/>
      <c r="K75" s="143"/>
      <c r="L75" s="143"/>
    </row>
    <row r="76" spans="1:12" x14ac:dyDescent="0.2">
      <c r="A76" s="118"/>
      <c r="B76" s="16" t="s">
        <v>0</v>
      </c>
      <c r="C76" s="92" t="s">
        <v>62</v>
      </c>
      <c r="D76" s="18" t="s">
        <v>546</v>
      </c>
      <c r="E76" s="118"/>
      <c r="F76" s="2" t="s">
        <v>0</v>
      </c>
      <c r="G76" s="92" t="s">
        <v>63</v>
      </c>
      <c r="H76" s="18" t="s">
        <v>546</v>
      </c>
      <c r="I76" s="158"/>
      <c r="J76" s="16" t="s">
        <v>0</v>
      </c>
      <c r="K76" s="95" t="s">
        <v>78</v>
      </c>
      <c r="L76" s="18" t="s">
        <v>546</v>
      </c>
    </row>
    <row r="77" spans="1:12" ht="24" x14ac:dyDescent="0.2">
      <c r="A77" s="119"/>
      <c r="B77" s="19" t="s">
        <v>2</v>
      </c>
      <c r="C77" s="70" t="s">
        <v>566</v>
      </c>
      <c r="D77" s="121">
        <f>4.83/H2</f>
        <v>0.74307692307692308</v>
      </c>
      <c r="E77" s="119"/>
      <c r="F77" s="20" t="s">
        <v>2</v>
      </c>
      <c r="G77" s="70" t="s">
        <v>565</v>
      </c>
      <c r="H77" s="121">
        <f>4.83/H2</f>
        <v>0.74307692307692308</v>
      </c>
      <c r="I77" s="159"/>
      <c r="J77" s="19" t="s">
        <v>2</v>
      </c>
      <c r="K77" s="79" t="s">
        <v>564</v>
      </c>
      <c r="L77" s="121">
        <f>95/H2</f>
        <v>14.615384615384615</v>
      </c>
    </row>
    <row r="78" spans="1:12" ht="33" x14ac:dyDescent="0.2">
      <c r="A78" s="119"/>
      <c r="B78" s="19" t="s">
        <v>3</v>
      </c>
      <c r="C78" s="20" t="s">
        <v>65</v>
      </c>
      <c r="D78" s="130"/>
      <c r="E78" s="119"/>
      <c r="F78" s="20" t="s">
        <v>3</v>
      </c>
      <c r="G78" s="20" t="s">
        <v>64</v>
      </c>
      <c r="H78" s="130"/>
      <c r="I78" s="159"/>
      <c r="J78" s="19" t="s">
        <v>3</v>
      </c>
      <c r="K78" s="5" t="s">
        <v>104</v>
      </c>
      <c r="L78" s="130"/>
    </row>
    <row r="79" spans="1:12" ht="28.5" customHeight="1" x14ac:dyDescent="0.2">
      <c r="A79" s="119"/>
      <c r="B79" s="124" t="s">
        <v>5</v>
      </c>
      <c r="C79" s="125"/>
      <c r="D79" s="73"/>
      <c r="E79" s="119"/>
      <c r="F79" s="124" t="s">
        <v>6</v>
      </c>
      <c r="G79" s="126"/>
      <c r="H79" s="73"/>
      <c r="I79" s="159"/>
      <c r="J79" s="126" t="s">
        <v>112</v>
      </c>
      <c r="K79" s="125"/>
      <c r="L79" s="73"/>
    </row>
    <row r="80" spans="1:12" ht="16" thickBot="1" x14ac:dyDescent="0.25">
      <c r="A80" s="120"/>
      <c r="B80" s="127" t="s">
        <v>4</v>
      </c>
      <c r="C80" s="128"/>
      <c r="D80" s="65">
        <f>D79*D77</f>
        <v>0</v>
      </c>
      <c r="E80" s="120"/>
      <c r="F80" s="127" t="s">
        <v>4</v>
      </c>
      <c r="G80" s="129"/>
      <c r="H80" s="65">
        <f>H79*H77</f>
        <v>0</v>
      </c>
      <c r="I80" s="160"/>
      <c r="J80" s="129" t="s">
        <v>4</v>
      </c>
      <c r="K80" s="128"/>
      <c r="L80" s="65">
        <f>L79*L77</f>
        <v>0</v>
      </c>
    </row>
    <row r="81" spans="1:12" ht="17" thickBot="1" x14ac:dyDescent="0.25">
      <c r="A81" s="12" t="s">
        <v>70</v>
      </c>
      <c r="B81" s="137" t="str">
        <f>B33</f>
        <v>Минимальный заказ чехлов от 10 штук 1 модели! Общее количество  чехлов должно составлять не менее 300 штук</v>
      </c>
      <c r="C81" s="137"/>
      <c r="D81" s="137"/>
      <c r="E81" s="137"/>
      <c r="F81" s="137"/>
      <c r="G81" s="137"/>
      <c r="H81" s="137"/>
      <c r="I81" s="138"/>
      <c r="J81" s="138"/>
      <c r="K81" s="138"/>
      <c r="L81" s="138"/>
    </row>
    <row r="82" spans="1:12" x14ac:dyDescent="0.2">
      <c r="A82" s="118"/>
      <c r="B82" s="16" t="s">
        <v>0</v>
      </c>
      <c r="C82" s="92" t="s">
        <v>259</v>
      </c>
      <c r="D82" s="18" t="s">
        <v>546</v>
      </c>
      <c r="E82" s="118"/>
      <c r="F82" s="2" t="s">
        <v>0</v>
      </c>
      <c r="G82" s="92" t="s">
        <v>259</v>
      </c>
      <c r="H82" s="18" t="s">
        <v>546</v>
      </c>
      <c r="I82" s="50"/>
      <c r="J82" s="14"/>
      <c r="K82" s="14"/>
      <c r="L82" s="15"/>
    </row>
    <row r="83" spans="1:12" ht="36" x14ac:dyDescent="0.2">
      <c r="A83" s="119"/>
      <c r="B83" s="19" t="s">
        <v>2</v>
      </c>
      <c r="C83" s="70" t="s">
        <v>567</v>
      </c>
      <c r="D83" s="121">
        <f>8/H2</f>
        <v>1.2307692307692308</v>
      </c>
      <c r="E83" s="119"/>
      <c r="F83" s="20" t="s">
        <v>2</v>
      </c>
      <c r="G83" s="70" t="s">
        <v>568</v>
      </c>
      <c r="H83" s="121">
        <f>8/H2</f>
        <v>1.2307692307692308</v>
      </c>
      <c r="I83" s="50"/>
      <c r="J83" s="14"/>
      <c r="K83" s="14"/>
      <c r="L83" s="15"/>
    </row>
    <row r="84" spans="1:12" ht="33" x14ac:dyDescent="0.2">
      <c r="A84" s="119"/>
      <c r="B84" s="19" t="s">
        <v>3</v>
      </c>
      <c r="C84" s="20" t="s">
        <v>257</v>
      </c>
      <c r="D84" s="130"/>
      <c r="E84" s="119"/>
      <c r="F84" s="20" t="s">
        <v>3</v>
      </c>
      <c r="G84" s="20" t="s">
        <v>258</v>
      </c>
      <c r="H84" s="130"/>
      <c r="I84" s="50"/>
      <c r="J84" s="14"/>
      <c r="K84" s="14"/>
      <c r="L84" s="15"/>
    </row>
    <row r="85" spans="1:12" ht="25.5" customHeight="1" x14ac:dyDescent="0.2">
      <c r="A85" s="119"/>
      <c r="B85" s="124" t="s">
        <v>5</v>
      </c>
      <c r="C85" s="125"/>
      <c r="D85" s="73"/>
      <c r="E85" s="119"/>
      <c r="F85" s="124" t="s">
        <v>6</v>
      </c>
      <c r="G85" s="126"/>
      <c r="H85" s="73"/>
      <c r="I85" s="50"/>
      <c r="J85" s="14"/>
      <c r="K85" s="14"/>
      <c r="L85" s="15"/>
    </row>
    <row r="86" spans="1:12" ht="16" thickBot="1" x14ac:dyDescent="0.25">
      <c r="A86" s="120"/>
      <c r="B86" s="127" t="s">
        <v>4</v>
      </c>
      <c r="C86" s="128"/>
      <c r="D86" s="65">
        <f>D85*D83</f>
        <v>0</v>
      </c>
      <c r="E86" s="120"/>
      <c r="F86" s="127" t="s">
        <v>4</v>
      </c>
      <c r="G86" s="129"/>
      <c r="H86" s="65">
        <f>H85*H83</f>
        <v>0</v>
      </c>
      <c r="I86" s="50"/>
      <c r="J86" s="14"/>
      <c r="K86" s="14"/>
      <c r="L86" s="15"/>
    </row>
    <row r="87" spans="1:12" ht="17" thickBot="1" x14ac:dyDescent="0.25">
      <c r="A87" s="23" t="s">
        <v>70</v>
      </c>
      <c r="B87" s="142" t="s">
        <v>173</v>
      </c>
      <c r="C87" s="142"/>
      <c r="D87" s="142"/>
      <c r="E87" s="142"/>
      <c r="F87" s="142"/>
      <c r="G87" s="142"/>
      <c r="H87" s="142"/>
      <c r="I87" s="143"/>
      <c r="J87" s="143"/>
      <c r="K87" s="143"/>
      <c r="L87" s="143"/>
    </row>
    <row r="88" spans="1:12" x14ac:dyDescent="0.2">
      <c r="A88" s="118"/>
      <c r="B88" s="16" t="s">
        <v>0</v>
      </c>
      <c r="C88" s="92" t="s">
        <v>13</v>
      </c>
      <c r="D88" s="18" t="s">
        <v>546</v>
      </c>
      <c r="E88" s="118"/>
      <c r="F88" s="2" t="s">
        <v>0</v>
      </c>
      <c r="G88" s="92" t="s">
        <v>15</v>
      </c>
      <c r="H88" s="18" t="s">
        <v>546</v>
      </c>
      <c r="I88" s="118"/>
      <c r="J88" s="16" t="s">
        <v>0</v>
      </c>
      <c r="K88" s="92" t="s">
        <v>77</v>
      </c>
      <c r="L88" s="18" t="s">
        <v>546</v>
      </c>
    </row>
    <row r="89" spans="1:12" x14ac:dyDescent="0.2">
      <c r="A89" s="119"/>
      <c r="B89" s="19" t="s">
        <v>2</v>
      </c>
      <c r="C89" s="70" t="s">
        <v>569</v>
      </c>
      <c r="D89" s="121">
        <f>16/H2</f>
        <v>2.4615384615384617</v>
      </c>
      <c r="E89" s="119"/>
      <c r="F89" s="20" t="s">
        <v>2</v>
      </c>
      <c r="G89" s="71" t="s">
        <v>570</v>
      </c>
      <c r="H89" s="121">
        <f>16/H2</f>
        <v>2.4615384615384617</v>
      </c>
      <c r="I89" s="119"/>
      <c r="J89" s="19" t="s">
        <v>2</v>
      </c>
      <c r="K89" s="71" t="s">
        <v>571</v>
      </c>
      <c r="L89" s="121">
        <f>260/H2</f>
        <v>40</v>
      </c>
    </row>
    <row r="90" spans="1:12" ht="33" x14ac:dyDescent="0.2">
      <c r="A90" s="119"/>
      <c r="B90" s="19" t="s">
        <v>3</v>
      </c>
      <c r="C90" s="20" t="s">
        <v>14</v>
      </c>
      <c r="D90" s="130"/>
      <c r="E90" s="119"/>
      <c r="F90" s="20" t="s">
        <v>3</v>
      </c>
      <c r="G90" s="20" t="s">
        <v>16</v>
      </c>
      <c r="H90" s="130"/>
      <c r="I90" s="119"/>
      <c r="J90" s="19" t="s">
        <v>3</v>
      </c>
      <c r="K90" s="20" t="s">
        <v>126</v>
      </c>
      <c r="L90" s="130"/>
    </row>
    <row r="91" spans="1:12" ht="27.75" customHeight="1" x14ac:dyDescent="0.2">
      <c r="A91" s="119"/>
      <c r="B91" s="124" t="s">
        <v>5</v>
      </c>
      <c r="C91" s="125"/>
      <c r="D91" s="73"/>
      <c r="E91" s="119"/>
      <c r="F91" s="124" t="s">
        <v>6</v>
      </c>
      <c r="G91" s="126"/>
      <c r="H91" s="73"/>
      <c r="I91" s="119"/>
      <c r="J91" s="124" t="s">
        <v>114</v>
      </c>
      <c r="K91" s="125"/>
      <c r="L91" s="73"/>
    </row>
    <row r="92" spans="1:12" ht="16" thickBot="1" x14ac:dyDescent="0.25">
      <c r="A92" s="120"/>
      <c r="B92" s="127" t="s">
        <v>4</v>
      </c>
      <c r="C92" s="128"/>
      <c r="D92" s="65">
        <f>D91*D89</f>
        <v>0</v>
      </c>
      <c r="E92" s="120"/>
      <c r="F92" s="127" t="s">
        <v>4</v>
      </c>
      <c r="G92" s="129"/>
      <c r="H92" s="65">
        <f>H91*H89</f>
        <v>0</v>
      </c>
      <c r="I92" s="120"/>
      <c r="J92" s="127" t="s">
        <v>4</v>
      </c>
      <c r="K92" s="128"/>
      <c r="L92" s="65">
        <f>L91*L89</f>
        <v>0</v>
      </c>
    </row>
    <row r="93" spans="1:12" ht="17" thickBot="1" x14ac:dyDescent="0.25">
      <c r="A93" s="12" t="s">
        <v>70</v>
      </c>
      <c r="B93" s="137" t="str">
        <f>B33</f>
        <v>Минимальный заказ чехлов от 10 штук 1 модели! Общее количество  чехлов должно составлять не менее 300 штук</v>
      </c>
      <c r="C93" s="137"/>
      <c r="D93" s="137"/>
      <c r="E93" s="137"/>
      <c r="F93" s="137"/>
      <c r="G93" s="137"/>
      <c r="H93" s="137"/>
      <c r="I93" s="138"/>
      <c r="J93" s="138"/>
      <c r="K93" s="138"/>
      <c r="L93" s="138"/>
    </row>
    <row r="94" spans="1:12" ht="16" x14ac:dyDescent="0.2">
      <c r="A94" s="118"/>
      <c r="B94" s="16" t="s">
        <v>0</v>
      </c>
      <c r="C94" s="92" t="s">
        <v>253</v>
      </c>
      <c r="D94" s="18" t="s">
        <v>546</v>
      </c>
      <c r="E94" s="118"/>
      <c r="F94" s="2" t="s">
        <v>0</v>
      </c>
      <c r="G94" s="68" t="s">
        <v>254</v>
      </c>
      <c r="H94" s="97" t="s">
        <v>546</v>
      </c>
      <c r="I94" s="6"/>
      <c r="J94" s="14"/>
      <c r="K94" s="14"/>
      <c r="L94" s="15"/>
    </row>
    <row r="95" spans="1:12" ht="24" x14ac:dyDescent="0.2">
      <c r="A95" s="119"/>
      <c r="B95" s="19" t="s">
        <v>2</v>
      </c>
      <c r="C95" s="71" t="s">
        <v>572</v>
      </c>
      <c r="D95" s="121">
        <f>22/H2</f>
        <v>3.3846153846153846</v>
      </c>
      <c r="E95" s="119"/>
      <c r="F95" s="20" t="s">
        <v>2</v>
      </c>
      <c r="G95" s="71" t="s">
        <v>573</v>
      </c>
      <c r="H95" s="121">
        <f>22/H2</f>
        <v>3.3846153846153846</v>
      </c>
      <c r="I95" s="6"/>
      <c r="J95" s="14"/>
      <c r="K95" s="14"/>
      <c r="L95" s="15"/>
    </row>
    <row r="96" spans="1:12" ht="44" x14ac:dyDescent="0.2">
      <c r="A96" s="119"/>
      <c r="B96" s="19" t="s">
        <v>3</v>
      </c>
      <c r="C96" s="20" t="s">
        <v>255</v>
      </c>
      <c r="D96" s="130"/>
      <c r="E96" s="119"/>
      <c r="F96" s="20" t="s">
        <v>3</v>
      </c>
      <c r="G96" s="20" t="s">
        <v>256</v>
      </c>
      <c r="H96" s="130"/>
      <c r="I96" s="6"/>
      <c r="J96" s="14"/>
      <c r="K96" s="14"/>
      <c r="L96" s="15"/>
    </row>
    <row r="97" spans="1:12" ht="28.5" customHeight="1" x14ac:dyDescent="0.2">
      <c r="A97" s="119"/>
      <c r="B97" s="124" t="s">
        <v>5</v>
      </c>
      <c r="C97" s="125"/>
      <c r="D97" s="73"/>
      <c r="E97" s="119"/>
      <c r="F97" s="124" t="s">
        <v>6</v>
      </c>
      <c r="G97" s="126"/>
      <c r="H97" s="73"/>
      <c r="I97" s="6"/>
      <c r="J97" s="14"/>
      <c r="K97" s="14"/>
      <c r="L97" s="15"/>
    </row>
    <row r="98" spans="1:12" ht="17" thickBot="1" x14ac:dyDescent="0.25">
      <c r="A98" s="120"/>
      <c r="B98" s="127" t="s">
        <v>4</v>
      </c>
      <c r="C98" s="128"/>
      <c r="D98" s="65">
        <f>D97*D95</f>
        <v>0</v>
      </c>
      <c r="E98" s="120"/>
      <c r="F98" s="127" t="s">
        <v>4</v>
      </c>
      <c r="G98" s="129"/>
      <c r="H98" s="65">
        <f>H97*H95</f>
        <v>0</v>
      </c>
      <c r="I98" s="6"/>
      <c r="J98" s="14"/>
      <c r="K98" s="14"/>
      <c r="L98" s="15"/>
    </row>
    <row r="99" spans="1:12" ht="16" customHeight="1" thickBot="1" x14ac:dyDescent="0.25">
      <c r="A99" s="23" t="s">
        <v>70</v>
      </c>
      <c r="B99" s="134" t="s">
        <v>173</v>
      </c>
      <c r="C99" s="135"/>
      <c r="D99" s="135"/>
      <c r="E99" s="135"/>
      <c r="F99" s="135"/>
      <c r="G99" s="135"/>
      <c r="H99" s="135"/>
      <c r="I99" s="135"/>
      <c r="J99" s="135"/>
      <c r="K99" s="135"/>
      <c r="L99" s="136"/>
    </row>
    <row r="100" spans="1:12" x14ac:dyDescent="0.2">
      <c r="A100" s="118"/>
      <c r="B100" s="16" t="s">
        <v>0</v>
      </c>
      <c r="C100" s="92" t="s">
        <v>19</v>
      </c>
      <c r="D100" s="18" t="s">
        <v>546</v>
      </c>
      <c r="E100" s="118"/>
      <c r="F100" s="2" t="s">
        <v>0</v>
      </c>
      <c r="G100" s="95" t="s">
        <v>21</v>
      </c>
      <c r="H100" s="18" t="s">
        <v>546</v>
      </c>
      <c r="I100" s="118"/>
      <c r="J100" s="16" t="s">
        <v>0</v>
      </c>
      <c r="K100" s="92" t="s">
        <v>79</v>
      </c>
      <c r="L100" s="18" t="s">
        <v>546</v>
      </c>
    </row>
    <row r="101" spans="1:12" ht="24" x14ac:dyDescent="0.2">
      <c r="A101" s="119"/>
      <c r="B101" s="19" t="s">
        <v>2</v>
      </c>
      <c r="C101" s="70" t="s">
        <v>574</v>
      </c>
      <c r="D101" s="121">
        <f>12/H2</f>
        <v>1.8461538461538463</v>
      </c>
      <c r="E101" s="119"/>
      <c r="F101" s="20" t="s">
        <v>2</v>
      </c>
      <c r="G101" s="79" t="s">
        <v>575</v>
      </c>
      <c r="H101" s="121">
        <f>12/H2</f>
        <v>1.8461538461538463</v>
      </c>
      <c r="I101" s="119"/>
      <c r="J101" s="19" t="s">
        <v>2</v>
      </c>
      <c r="K101" s="70" t="s">
        <v>576</v>
      </c>
      <c r="L101" s="121">
        <f>260/H2</f>
        <v>40</v>
      </c>
    </row>
    <row r="102" spans="1:12" ht="33" x14ac:dyDescent="0.2">
      <c r="A102" s="119"/>
      <c r="B102" s="19" t="s">
        <v>3</v>
      </c>
      <c r="C102" s="20" t="s">
        <v>20</v>
      </c>
      <c r="D102" s="130"/>
      <c r="E102" s="119"/>
      <c r="F102" s="20" t="s">
        <v>3</v>
      </c>
      <c r="G102" s="5" t="s">
        <v>22</v>
      </c>
      <c r="H102" s="130"/>
      <c r="I102" s="119"/>
      <c r="J102" s="19" t="s">
        <v>3</v>
      </c>
      <c r="K102" s="20" t="s">
        <v>122</v>
      </c>
      <c r="L102" s="130"/>
    </row>
    <row r="103" spans="1:12" ht="24" customHeight="1" x14ac:dyDescent="0.2">
      <c r="A103" s="119"/>
      <c r="B103" s="124" t="s">
        <v>5</v>
      </c>
      <c r="C103" s="125"/>
      <c r="D103" s="73"/>
      <c r="E103" s="119"/>
      <c r="F103" s="124" t="s">
        <v>6</v>
      </c>
      <c r="G103" s="126"/>
      <c r="H103" s="73"/>
      <c r="I103" s="119"/>
      <c r="J103" s="124" t="s">
        <v>120</v>
      </c>
      <c r="K103" s="126"/>
      <c r="L103" s="73"/>
    </row>
    <row r="104" spans="1:12" ht="16" thickBot="1" x14ac:dyDescent="0.25">
      <c r="A104" s="120"/>
      <c r="B104" s="127" t="s">
        <v>4</v>
      </c>
      <c r="C104" s="128"/>
      <c r="D104" s="65">
        <f>D103*D101</f>
        <v>0</v>
      </c>
      <c r="E104" s="120"/>
      <c r="F104" s="127" t="s">
        <v>4</v>
      </c>
      <c r="G104" s="129"/>
      <c r="H104" s="65">
        <f>H103*H101</f>
        <v>0</v>
      </c>
      <c r="I104" s="120"/>
      <c r="J104" s="127" t="s">
        <v>4</v>
      </c>
      <c r="K104" s="129"/>
      <c r="L104" s="65">
        <f>L103*L101</f>
        <v>0</v>
      </c>
    </row>
    <row r="105" spans="1:12" ht="17" thickBot="1" x14ac:dyDescent="0.25">
      <c r="A105" s="23" t="s">
        <v>70</v>
      </c>
      <c r="B105" s="142" t="str">
        <f>B33</f>
        <v>Минимальный заказ чехлов от 10 штук 1 модели! Общее количество  чехлов должно составлять не менее 300 штук</v>
      </c>
      <c r="C105" s="142"/>
      <c r="D105" s="142"/>
      <c r="E105" s="142"/>
      <c r="F105" s="142"/>
      <c r="G105" s="142"/>
      <c r="H105" s="142"/>
      <c r="I105" s="138"/>
      <c r="J105" s="138"/>
      <c r="K105" s="138"/>
      <c r="L105" s="138"/>
    </row>
    <row r="106" spans="1:12" ht="16" x14ac:dyDescent="0.2">
      <c r="A106" s="118"/>
      <c r="B106" s="16" t="s">
        <v>0</v>
      </c>
      <c r="C106" s="92" t="s">
        <v>252</v>
      </c>
      <c r="D106" s="18" t="s">
        <v>546</v>
      </c>
      <c r="E106" s="118"/>
      <c r="F106" s="2" t="s">
        <v>0</v>
      </c>
      <c r="G106" s="92" t="s">
        <v>252</v>
      </c>
      <c r="H106" s="18" t="s">
        <v>546</v>
      </c>
      <c r="I106" s="6"/>
      <c r="J106" s="14"/>
      <c r="K106" s="14"/>
      <c r="L106" s="15"/>
    </row>
    <row r="107" spans="1:12" ht="36" x14ac:dyDescent="0.2">
      <c r="A107" s="119"/>
      <c r="B107" s="19" t="s">
        <v>2</v>
      </c>
      <c r="C107" s="70" t="s">
        <v>578</v>
      </c>
      <c r="D107" s="121">
        <f>16.3/H2</f>
        <v>2.5076923076923077</v>
      </c>
      <c r="E107" s="119"/>
      <c r="F107" s="20" t="s">
        <v>2</v>
      </c>
      <c r="G107" s="79" t="s">
        <v>577</v>
      </c>
      <c r="H107" s="121">
        <f>16.3/H2</f>
        <v>2.5076923076923077</v>
      </c>
      <c r="I107" s="6"/>
      <c r="J107" s="14"/>
      <c r="K107" s="14"/>
      <c r="L107" s="15"/>
    </row>
    <row r="108" spans="1:12" ht="33" x14ac:dyDescent="0.2">
      <c r="A108" s="119"/>
      <c r="B108" s="19" t="s">
        <v>3</v>
      </c>
      <c r="C108" s="20" t="s">
        <v>324</v>
      </c>
      <c r="D108" s="130"/>
      <c r="E108" s="119"/>
      <c r="F108" s="20" t="s">
        <v>3</v>
      </c>
      <c r="G108" s="5" t="s">
        <v>325</v>
      </c>
      <c r="H108" s="130"/>
      <c r="I108" s="6"/>
      <c r="J108" s="14"/>
      <c r="K108" s="14"/>
      <c r="L108" s="15"/>
    </row>
    <row r="109" spans="1:12" ht="30" customHeight="1" x14ac:dyDescent="0.2">
      <c r="A109" s="119"/>
      <c r="B109" s="124" t="s">
        <v>5</v>
      </c>
      <c r="C109" s="125"/>
      <c r="D109" s="73"/>
      <c r="E109" s="119"/>
      <c r="F109" s="124" t="s">
        <v>6</v>
      </c>
      <c r="G109" s="126"/>
      <c r="H109" s="73"/>
      <c r="I109" s="6"/>
      <c r="J109" s="14"/>
      <c r="K109" s="14"/>
      <c r="L109" s="15"/>
    </row>
    <row r="110" spans="1:12" ht="17" thickBot="1" x14ac:dyDescent="0.25">
      <c r="A110" s="120"/>
      <c r="B110" s="127" t="s">
        <v>4</v>
      </c>
      <c r="C110" s="128"/>
      <c r="D110" s="65">
        <f>D109*D107</f>
        <v>0</v>
      </c>
      <c r="E110" s="120"/>
      <c r="F110" s="127" t="s">
        <v>4</v>
      </c>
      <c r="G110" s="129"/>
      <c r="H110" s="65">
        <f>H109*H107</f>
        <v>0</v>
      </c>
      <c r="I110" s="6"/>
      <c r="J110" s="14"/>
      <c r="K110" s="14"/>
      <c r="L110" s="15"/>
    </row>
    <row r="111" spans="1:12" ht="17" thickBot="1" x14ac:dyDescent="0.25">
      <c r="A111" s="23" t="s">
        <v>70</v>
      </c>
      <c r="B111" s="142" t="str">
        <f>B33</f>
        <v>Минимальный заказ чехлов от 10 штук 1 модели! Общее количество  чехлов должно составлять не менее 300 штук</v>
      </c>
      <c r="C111" s="142"/>
      <c r="D111" s="142"/>
      <c r="E111" s="142"/>
      <c r="F111" s="142"/>
      <c r="G111" s="142"/>
      <c r="H111" s="142"/>
      <c r="I111" s="138"/>
      <c r="J111" s="138"/>
      <c r="K111" s="138"/>
      <c r="L111" s="138"/>
    </row>
    <row r="112" spans="1:12" x14ac:dyDescent="0.2">
      <c r="A112" s="118"/>
      <c r="B112" s="16" t="s">
        <v>0</v>
      </c>
      <c r="C112" s="92" t="s">
        <v>908</v>
      </c>
      <c r="D112" s="18" t="s">
        <v>546</v>
      </c>
      <c r="E112" s="118"/>
      <c r="F112" s="2" t="s">
        <v>0</v>
      </c>
      <c r="G112" s="92" t="s">
        <v>909</v>
      </c>
      <c r="H112" s="18" t="s">
        <v>546</v>
      </c>
      <c r="I112" s="118"/>
      <c r="J112" s="16" t="s">
        <v>0</v>
      </c>
      <c r="K112" s="92" t="s">
        <v>914</v>
      </c>
      <c r="L112" s="18" t="s">
        <v>546</v>
      </c>
    </row>
    <row r="113" spans="1:12" ht="24" x14ac:dyDescent="0.2">
      <c r="A113" s="119"/>
      <c r="B113" s="19" t="s">
        <v>2</v>
      </c>
      <c r="C113" s="70" t="s">
        <v>910</v>
      </c>
      <c r="D113" s="121">
        <f>12/H2</f>
        <v>1.8461538461538463</v>
      </c>
      <c r="E113" s="119"/>
      <c r="F113" s="20" t="s">
        <v>2</v>
      </c>
      <c r="G113" s="79" t="s">
        <v>911</v>
      </c>
      <c r="H113" s="121">
        <f>12/H2</f>
        <v>1.8461538461538463</v>
      </c>
      <c r="I113" s="119"/>
      <c r="J113" s="19" t="s">
        <v>2</v>
      </c>
      <c r="K113" s="70" t="s">
        <v>915</v>
      </c>
      <c r="L113" s="121">
        <f>260/H2</f>
        <v>40</v>
      </c>
    </row>
    <row r="114" spans="1:12" x14ac:dyDescent="0.2">
      <c r="A114" s="119"/>
      <c r="B114" s="19" t="s">
        <v>3</v>
      </c>
      <c r="C114" s="20" t="s">
        <v>905</v>
      </c>
      <c r="D114" s="130"/>
      <c r="E114" s="119"/>
      <c r="F114" s="20" t="s">
        <v>3</v>
      </c>
      <c r="G114" s="5" t="s">
        <v>321</v>
      </c>
      <c r="H114" s="130"/>
      <c r="I114" s="119"/>
      <c r="J114" s="19" t="s">
        <v>3</v>
      </c>
      <c r="K114" s="20"/>
      <c r="L114" s="130"/>
    </row>
    <row r="115" spans="1:12" ht="31" customHeight="1" x14ac:dyDescent="0.2">
      <c r="A115" s="119"/>
      <c r="B115" s="124" t="s">
        <v>5</v>
      </c>
      <c r="C115" s="125"/>
      <c r="D115" s="73"/>
      <c r="E115" s="119"/>
      <c r="F115" s="124" t="s">
        <v>6</v>
      </c>
      <c r="G115" s="126"/>
      <c r="H115" s="73"/>
      <c r="I115" s="119"/>
      <c r="J115" s="124" t="s">
        <v>120</v>
      </c>
      <c r="K115" s="126"/>
      <c r="L115" s="73"/>
    </row>
    <row r="116" spans="1:12" ht="16" thickBot="1" x14ac:dyDescent="0.25">
      <c r="A116" s="120"/>
      <c r="B116" s="127" t="s">
        <v>4</v>
      </c>
      <c r="C116" s="128"/>
      <c r="D116" s="65">
        <f>D115*D113</f>
        <v>0</v>
      </c>
      <c r="E116" s="120"/>
      <c r="F116" s="127" t="s">
        <v>4</v>
      </c>
      <c r="G116" s="129"/>
      <c r="H116" s="65">
        <f>H115*H113</f>
        <v>0</v>
      </c>
      <c r="I116" s="120"/>
      <c r="J116" s="127" t="s">
        <v>4</v>
      </c>
      <c r="K116" s="129"/>
      <c r="L116" s="65">
        <f>L115*L113</f>
        <v>0</v>
      </c>
    </row>
    <row r="117" spans="1:12" ht="17" thickBot="1" x14ac:dyDescent="0.25">
      <c r="A117" s="23" t="s">
        <v>70</v>
      </c>
      <c r="B117" s="142" t="str">
        <f>B39</f>
        <v>Минимальный заказ чехлов от 10 штук 1 модели! Общее количество  чехлов должно составлять не менее 300 штук</v>
      </c>
      <c r="C117" s="142"/>
      <c r="D117" s="142"/>
      <c r="E117" s="142"/>
      <c r="F117" s="142"/>
      <c r="G117" s="142"/>
      <c r="H117" s="142"/>
      <c r="I117" s="138"/>
      <c r="J117" s="138"/>
      <c r="K117" s="138"/>
      <c r="L117" s="138"/>
    </row>
    <row r="118" spans="1:12" x14ac:dyDescent="0.2">
      <c r="A118" s="118"/>
      <c r="B118" s="16" t="s">
        <v>0</v>
      </c>
      <c r="C118" s="92" t="s">
        <v>906</v>
      </c>
      <c r="D118" s="18" t="s">
        <v>546</v>
      </c>
      <c r="E118" s="118"/>
      <c r="F118" s="2" t="s">
        <v>0</v>
      </c>
      <c r="G118" s="92" t="s">
        <v>907</v>
      </c>
      <c r="H118" s="18" t="s">
        <v>546</v>
      </c>
      <c r="I118" s="118"/>
      <c r="J118" s="16" t="s">
        <v>0</v>
      </c>
      <c r="K118" s="92" t="s">
        <v>913</v>
      </c>
      <c r="L118" s="18" t="s">
        <v>546</v>
      </c>
    </row>
    <row r="119" spans="1:12" ht="24" x14ac:dyDescent="0.2">
      <c r="A119" s="119"/>
      <c r="B119" s="19" t="s">
        <v>2</v>
      </c>
      <c r="C119" s="70" t="s">
        <v>904</v>
      </c>
      <c r="D119" s="121">
        <f>12/H2</f>
        <v>1.8461538461538463</v>
      </c>
      <c r="E119" s="119"/>
      <c r="F119" s="20" t="s">
        <v>2</v>
      </c>
      <c r="G119" s="79" t="s">
        <v>903</v>
      </c>
      <c r="H119" s="121">
        <f>12/H2</f>
        <v>1.8461538461538463</v>
      </c>
      <c r="I119" s="119"/>
      <c r="J119" s="19" t="s">
        <v>2</v>
      </c>
      <c r="K119" s="70" t="s">
        <v>912</v>
      </c>
      <c r="L119" s="121">
        <f>260/H2</f>
        <v>40</v>
      </c>
    </row>
    <row r="120" spans="1:12" x14ac:dyDescent="0.2">
      <c r="A120" s="119"/>
      <c r="B120" s="19" t="s">
        <v>3</v>
      </c>
      <c r="C120" s="20" t="s">
        <v>905</v>
      </c>
      <c r="D120" s="130"/>
      <c r="E120" s="119"/>
      <c r="F120" s="20" t="s">
        <v>3</v>
      </c>
      <c r="G120" s="5" t="s">
        <v>321</v>
      </c>
      <c r="H120" s="130"/>
      <c r="I120" s="119"/>
      <c r="J120" s="19" t="s">
        <v>3</v>
      </c>
      <c r="K120" s="20"/>
      <c r="L120" s="130"/>
    </row>
    <row r="121" spans="1:12" ht="29" customHeight="1" x14ac:dyDescent="0.2">
      <c r="A121" s="119"/>
      <c r="B121" s="124" t="s">
        <v>5</v>
      </c>
      <c r="C121" s="125"/>
      <c r="D121" s="73"/>
      <c r="E121" s="119"/>
      <c r="F121" s="124" t="s">
        <v>6</v>
      </c>
      <c r="G121" s="126"/>
      <c r="H121" s="73"/>
      <c r="I121" s="119"/>
      <c r="J121" s="124" t="s">
        <v>120</v>
      </c>
      <c r="K121" s="126"/>
      <c r="L121" s="73"/>
    </row>
    <row r="122" spans="1:12" ht="16" thickBot="1" x14ac:dyDescent="0.25">
      <c r="A122" s="120"/>
      <c r="B122" s="127" t="s">
        <v>4</v>
      </c>
      <c r="C122" s="128"/>
      <c r="D122" s="65">
        <f>D121*D119</f>
        <v>0</v>
      </c>
      <c r="E122" s="120"/>
      <c r="F122" s="127" t="s">
        <v>4</v>
      </c>
      <c r="G122" s="129"/>
      <c r="H122" s="65">
        <f>H121*H119</f>
        <v>0</v>
      </c>
      <c r="I122" s="120"/>
      <c r="J122" s="127" t="s">
        <v>4</v>
      </c>
      <c r="K122" s="129"/>
      <c r="L122" s="65">
        <f>L121*L119</f>
        <v>0</v>
      </c>
    </row>
    <row r="123" spans="1:12" ht="16" customHeight="1" thickBot="1" x14ac:dyDescent="0.25">
      <c r="A123" s="23" t="s">
        <v>70</v>
      </c>
      <c r="B123" s="134" t="s">
        <v>173</v>
      </c>
      <c r="C123" s="135"/>
      <c r="D123" s="135"/>
      <c r="E123" s="135"/>
      <c r="F123" s="135"/>
      <c r="G123" s="135"/>
      <c r="H123" s="135"/>
      <c r="I123" s="135"/>
      <c r="J123" s="135"/>
      <c r="K123" s="135"/>
      <c r="L123" s="136"/>
    </row>
    <row r="124" spans="1:12" x14ac:dyDescent="0.2">
      <c r="A124" s="118"/>
      <c r="B124" s="16" t="s">
        <v>0</v>
      </c>
      <c r="C124" s="92" t="s">
        <v>318</v>
      </c>
      <c r="D124" s="18" t="s">
        <v>546</v>
      </c>
      <c r="E124" s="118"/>
      <c r="F124" s="2" t="s">
        <v>0</v>
      </c>
      <c r="G124" s="92" t="s">
        <v>319</v>
      </c>
      <c r="H124" s="18" t="s">
        <v>546</v>
      </c>
      <c r="I124" s="118"/>
      <c r="J124" s="16" t="s">
        <v>0</v>
      </c>
      <c r="K124" s="92" t="s">
        <v>323</v>
      </c>
      <c r="L124" s="18" t="s">
        <v>546</v>
      </c>
    </row>
    <row r="125" spans="1:12" ht="24" x14ac:dyDescent="0.2">
      <c r="A125" s="119"/>
      <c r="B125" s="19" t="s">
        <v>2</v>
      </c>
      <c r="C125" s="70" t="s">
        <v>579</v>
      </c>
      <c r="D125" s="121">
        <f>16/H2</f>
        <v>2.4615384615384617</v>
      </c>
      <c r="E125" s="119"/>
      <c r="F125" s="20" t="s">
        <v>2</v>
      </c>
      <c r="G125" s="79" t="s">
        <v>580</v>
      </c>
      <c r="H125" s="121">
        <f>16/H2</f>
        <v>2.4615384615384617</v>
      </c>
      <c r="I125" s="119"/>
      <c r="J125" s="19" t="s">
        <v>2</v>
      </c>
      <c r="K125" s="70" t="s">
        <v>581</v>
      </c>
      <c r="L125" s="121">
        <f>260/H2</f>
        <v>40</v>
      </c>
    </row>
    <row r="126" spans="1:12" ht="33" x14ac:dyDescent="0.2">
      <c r="A126" s="119"/>
      <c r="B126" s="19" t="s">
        <v>3</v>
      </c>
      <c r="C126" s="20" t="s">
        <v>320</v>
      </c>
      <c r="D126" s="130"/>
      <c r="E126" s="119"/>
      <c r="F126" s="20" t="s">
        <v>3</v>
      </c>
      <c r="G126" s="5" t="s">
        <v>321</v>
      </c>
      <c r="H126" s="130"/>
      <c r="I126" s="119"/>
      <c r="J126" s="19" t="s">
        <v>3</v>
      </c>
      <c r="K126" s="20" t="s">
        <v>322</v>
      </c>
      <c r="L126" s="130"/>
    </row>
    <row r="127" spans="1:12" ht="25.5" customHeight="1" x14ac:dyDescent="0.2">
      <c r="A127" s="119"/>
      <c r="B127" s="124" t="s">
        <v>5</v>
      </c>
      <c r="C127" s="125"/>
      <c r="D127" s="73"/>
      <c r="E127" s="119"/>
      <c r="F127" s="124" t="s">
        <v>6</v>
      </c>
      <c r="G127" s="126"/>
      <c r="H127" s="73"/>
      <c r="I127" s="119"/>
      <c r="J127" s="124" t="s">
        <v>120</v>
      </c>
      <c r="K127" s="126"/>
      <c r="L127" s="73"/>
    </row>
    <row r="128" spans="1:12" ht="16" thickBot="1" x14ac:dyDescent="0.25">
      <c r="A128" s="120"/>
      <c r="B128" s="127" t="s">
        <v>4</v>
      </c>
      <c r="C128" s="128"/>
      <c r="D128" s="65">
        <f>D127*D125</f>
        <v>0</v>
      </c>
      <c r="E128" s="120"/>
      <c r="F128" s="127" t="s">
        <v>4</v>
      </c>
      <c r="G128" s="129"/>
      <c r="H128" s="65">
        <f>H127*H125</f>
        <v>0</v>
      </c>
      <c r="I128" s="120"/>
      <c r="J128" s="127" t="s">
        <v>4</v>
      </c>
      <c r="K128" s="129"/>
      <c r="L128" s="65">
        <f>L127*L125</f>
        <v>0</v>
      </c>
    </row>
    <row r="129" spans="1:12" ht="17" thickBot="1" x14ac:dyDescent="0.25">
      <c r="A129" s="53" t="s">
        <v>70</v>
      </c>
      <c r="B129" s="161" t="str">
        <f>B33</f>
        <v>Минимальный заказ чехлов от 10 штук 1 модели! Общее количество  чехлов должно составлять не менее 300 штук</v>
      </c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</row>
    <row r="130" spans="1:12" x14ac:dyDescent="0.2">
      <c r="A130" s="144"/>
      <c r="B130" s="54" t="s">
        <v>0</v>
      </c>
      <c r="C130" s="93" t="s">
        <v>462</v>
      </c>
      <c r="D130" s="18" t="s">
        <v>546</v>
      </c>
      <c r="E130" s="144"/>
      <c r="F130" s="56" t="s">
        <v>0</v>
      </c>
      <c r="G130" s="94" t="s">
        <v>463</v>
      </c>
      <c r="H130" s="18" t="s">
        <v>546</v>
      </c>
      <c r="I130" s="144"/>
      <c r="J130" s="54" t="s">
        <v>0</v>
      </c>
      <c r="K130" s="93" t="s">
        <v>464</v>
      </c>
      <c r="L130" s="18" t="s">
        <v>546</v>
      </c>
    </row>
    <row r="131" spans="1:12" ht="24" x14ac:dyDescent="0.2">
      <c r="A131" s="145"/>
      <c r="B131" s="57" t="s">
        <v>2</v>
      </c>
      <c r="C131" s="80" t="s">
        <v>582</v>
      </c>
      <c r="D131" s="133">
        <f>15.12/H2</f>
        <v>2.3261538461538462</v>
      </c>
      <c r="E131" s="145"/>
      <c r="F131" s="58" t="s">
        <v>2</v>
      </c>
      <c r="G131" s="81" t="s">
        <v>583</v>
      </c>
      <c r="H131" s="133">
        <f>15.12/H2</f>
        <v>2.3261538461538462</v>
      </c>
      <c r="I131" s="145"/>
      <c r="J131" s="57" t="s">
        <v>2</v>
      </c>
      <c r="K131" s="80" t="s">
        <v>584</v>
      </c>
      <c r="L131" s="133">
        <f>260/H2</f>
        <v>40</v>
      </c>
    </row>
    <row r="132" spans="1:12" ht="33" x14ac:dyDescent="0.2">
      <c r="A132" s="145"/>
      <c r="B132" s="57" t="s">
        <v>3</v>
      </c>
      <c r="C132" s="58" t="s">
        <v>460</v>
      </c>
      <c r="D132" s="130"/>
      <c r="E132" s="145"/>
      <c r="F132" s="58" t="s">
        <v>3</v>
      </c>
      <c r="G132" s="59" t="s">
        <v>461</v>
      </c>
      <c r="H132" s="130"/>
      <c r="I132" s="145"/>
      <c r="J132" s="57" t="s">
        <v>3</v>
      </c>
      <c r="K132" s="58" t="s">
        <v>465</v>
      </c>
      <c r="L132" s="130"/>
    </row>
    <row r="133" spans="1:12" ht="24" customHeight="1" x14ac:dyDescent="0.2">
      <c r="A133" s="145"/>
      <c r="B133" s="147" t="s">
        <v>5</v>
      </c>
      <c r="C133" s="148"/>
      <c r="D133" s="74"/>
      <c r="E133" s="145"/>
      <c r="F133" s="147" t="s">
        <v>6</v>
      </c>
      <c r="G133" s="149"/>
      <c r="H133" s="75"/>
      <c r="I133" s="145"/>
      <c r="J133" s="147" t="s">
        <v>120</v>
      </c>
      <c r="K133" s="149"/>
      <c r="L133" s="75"/>
    </row>
    <row r="134" spans="1:12" ht="16" thickBot="1" x14ac:dyDescent="0.25">
      <c r="A134" s="146"/>
      <c r="B134" s="150" t="s">
        <v>4</v>
      </c>
      <c r="C134" s="151"/>
      <c r="D134" s="61">
        <f>D133*D131</f>
        <v>0</v>
      </c>
      <c r="E134" s="146"/>
      <c r="F134" s="150" t="s">
        <v>4</v>
      </c>
      <c r="G134" s="152"/>
      <c r="H134" s="62">
        <f>H133*H131</f>
        <v>0</v>
      </c>
      <c r="I134" s="146"/>
      <c r="J134" s="150" t="s">
        <v>4</v>
      </c>
      <c r="K134" s="152"/>
      <c r="L134" s="62">
        <f>L133*L131</f>
        <v>0</v>
      </c>
    </row>
    <row r="135" spans="1:12" ht="17" thickBot="1" x14ac:dyDescent="0.25">
      <c r="A135" s="23" t="s">
        <v>70</v>
      </c>
      <c r="B135" s="142" t="s">
        <v>173</v>
      </c>
      <c r="C135" s="142"/>
      <c r="D135" s="142"/>
      <c r="E135" s="142"/>
      <c r="F135" s="142"/>
      <c r="G135" s="142"/>
      <c r="H135" s="142"/>
      <c r="I135" s="138"/>
      <c r="J135" s="138"/>
      <c r="K135" s="138"/>
      <c r="L135" s="138"/>
    </row>
    <row r="136" spans="1:12" x14ac:dyDescent="0.2">
      <c r="A136" s="118"/>
      <c r="B136" s="1" t="s">
        <v>0</v>
      </c>
      <c r="C136" s="92" t="s">
        <v>23</v>
      </c>
      <c r="D136" s="18" t="s">
        <v>546</v>
      </c>
      <c r="E136" s="118"/>
      <c r="F136" s="1" t="s">
        <v>0</v>
      </c>
      <c r="G136" s="92" t="s">
        <v>25</v>
      </c>
      <c r="H136" s="18" t="s">
        <v>546</v>
      </c>
      <c r="I136" s="118"/>
      <c r="J136" s="16" t="s">
        <v>0</v>
      </c>
      <c r="K136" s="68" t="s">
        <v>56</v>
      </c>
      <c r="L136" s="18" t="s">
        <v>546</v>
      </c>
    </row>
    <row r="137" spans="1:12" ht="36" x14ac:dyDescent="0.2">
      <c r="A137" s="119"/>
      <c r="B137" s="3" t="s">
        <v>2</v>
      </c>
      <c r="C137" s="70" t="s">
        <v>585</v>
      </c>
      <c r="D137" s="121">
        <f>13/H2</f>
        <v>2</v>
      </c>
      <c r="E137" s="119"/>
      <c r="F137" s="3" t="s">
        <v>2</v>
      </c>
      <c r="G137" s="70" t="s">
        <v>585</v>
      </c>
      <c r="H137" s="121">
        <f>13/H2</f>
        <v>2</v>
      </c>
      <c r="I137" s="119"/>
      <c r="J137" s="19" t="s">
        <v>2</v>
      </c>
      <c r="K137" s="70" t="s">
        <v>586</v>
      </c>
      <c r="L137" s="121">
        <f>150/H2</f>
        <v>23.076923076923077</v>
      </c>
    </row>
    <row r="138" spans="1:12" ht="105.75" customHeight="1" x14ac:dyDescent="0.2">
      <c r="A138" s="119"/>
      <c r="B138" s="3" t="s">
        <v>3</v>
      </c>
      <c r="C138" s="4" t="s">
        <v>24</v>
      </c>
      <c r="D138" s="130"/>
      <c r="E138" s="119"/>
      <c r="F138" s="3" t="s">
        <v>3</v>
      </c>
      <c r="G138" s="4" t="s">
        <v>26</v>
      </c>
      <c r="H138" s="130"/>
      <c r="I138" s="119"/>
      <c r="J138" s="19" t="s">
        <v>3</v>
      </c>
      <c r="K138" s="20" t="s">
        <v>127</v>
      </c>
      <c r="L138" s="130"/>
    </row>
    <row r="139" spans="1:12" ht="27.75" customHeight="1" x14ac:dyDescent="0.2">
      <c r="A139" s="119"/>
      <c r="B139" s="124" t="s">
        <v>5</v>
      </c>
      <c r="C139" s="125"/>
      <c r="D139" s="73"/>
      <c r="E139" s="119"/>
      <c r="F139" s="124" t="s">
        <v>6</v>
      </c>
      <c r="G139" s="125"/>
      <c r="H139" s="73"/>
      <c r="I139" s="119"/>
      <c r="J139" s="124" t="s">
        <v>120</v>
      </c>
      <c r="K139" s="126"/>
      <c r="L139" s="67"/>
    </row>
    <row r="140" spans="1:12" ht="15.75" customHeight="1" thickBot="1" x14ac:dyDescent="0.25">
      <c r="A140" s="132"/>
      <c r="B140" s="127" t="s">
        <v>4</v>
      </c>
      <c r="C140" s="128"/>
      <c r="D140" s="65">
        <f>D139*D137</f>
        <v>0</v>
      </c>
      <c r="E140" s="132"/>
      <c r="F140" s="127" t="s">
        <v>4</v>
      </c>
      <c r="G140" s="128"/>
      <c r="H140" s="65">
        <f>H139*H137</f>
        <v>0</v>
      </c>
      <c r="I140" s="120"/>
      <c r="J140" s="127" t="s">
        <v>4</v>
      </c>
      <c r="K140" s="129"/>
      <c r="L140" s="65">
        <f>L139*L137</f>
        <v>0</v>
      </c>
    </row>
    <row r="141" spans="1:12" ht="16" thickBot="1" x14ac:dyDescent="0.25">
      <c r="A141" s="11" t="s">
        <v>70</v>
      </c>
      <c r="B141" s="142" t="s">
        <v>172</v>
      </c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</row>
    <row r="142" spans="1:12" x14ac:dyDescent="0.2">
      <c r="A142" s="118"/>
      <c r="B142" s="1" t="s">
        <v>0</v>
      </c>
      <c r="C142" s="92" t="s">
        <v>83</v>
      </c>
      <c r="D142" s="18" t="s">
        <v>546</v>
      </c>
      <c r="E142" s="118"/>
      <c r="F142" s="1" t="s">
        <v>0</v>
      </c>
      <c r="G142" s="92" t="s">
        <v>84</v>
      </c>
      <c r="H142" s="18" t="s">
        <v>546</v>
      </c>
      <c r="I142" s="118"/>
      <c r="J142" s="16" t="s">
        <v>0</v>
      </c>
      <c r="K142" s="77" t="s">
        <v>91</v>
      </c>
      <c r="L142" s="18" t="s">
        <v>546</v>
      </c>
    </row>
    <row r="143" spans="1:12" ht="36" x14ac:dyDescent="0.2">
      <c r="A143" s="119"/>
      <c r="B143" s="3" t="s">
        <v>2</v>
      </c>
      <c r="C143" s="70" t="s">
        <v>587</v>
      </c>
      <c r="D143" s="121">
        <f>13/H2</f>
        <v>2</v>
      </c>
      <c r="E143" s="119"/>
      <c r="F143" s="3" t="s">
        <v>2</v>
      </c>
      <c r="G143" s="70" t="s">
        <v>588</v>
      </c>
      <c r="H143" s="121">
        <f>13/H2</f>
        <v>2</v>
      </c>
      <c r="I143" s="119"/>
      <c r="J143" s="19" t="s">
        <v>2</v>
      </c>
      <c r="K143" s="79" t="s">
        <v>589</v>
      </c>
      <c r="L143" s="121">
        <f>150/H2</f>
        <v>23.076923076923077</v>
      </c>
    </row>
    <row r="144" spans="1:12" ht="44" x14ac:dyDescent="0.2">
      <c r="A144" s="119"/>
      <c r="B144" s="3" t="s">
        <v>3</v>
      </c>
      <c r="C144" s="4" t="s">
        <v>85</v>
      </c>
      <c r="D144" s="130"/>
      <c r="E144" s="119"/>
      <c r="F144" s="3" t="s">
        <v>3</v>
      </c>
      <c r="G144" s="4" t="s">
        <v>86</v>
      </c>
      <c r="H144" s="130"/>
      <c r="I144" s="119"/>
      <c r="J144" s="19" t="s">
        <v>3</v>
      </c>
      <c r="K144" s="5" t="s">
        <v>121</v>
      </c>
      <c r="L144" s="130"/>
    </row>
    <row r="145" spans="1:12" ht="27" customHeight="1" x14ac:dyDescent="0.2">
      <c r="A145" s="119"/>
      <c r="B145" s="124" t="s">
        <v>5</v>
      </c>
      <c r="C145" s="125"/>
      <c r="D145" s="73"/>
      <c r="E145" s="119"/>
      <c r="F145" s="124" t="s">
        <v>6</v>
      </c>
      <c r="G145" s="125"/>
      <c r="H145" s="73"/>
      <c r="I145" s="119"/>
      <c r="J145" s="124" t="s">
        <v>111</v>
      </c>
      <c r="K145" s="125"/>
      <c r="L145" s="73"/>
    </row>
    <row r="146" spans="1:12" ht="16" thickBot="1" x14ac:dyDescent="0.25">
      <c r="A146" s="132"/>
      <c r="B146" s="127" t="s">
        <v>4</v>
      </c>
      <c r="C146" s="128"/>
      <c r="D146" s="65">
        <f>D145*D143</f>
        <v>0</v>
      </c>
      <c r="E146" s="132"/>
      <c r="F146" s="127" t="s">
        <v>4</v>
      </c>
      <c r="G146" s="128"/>
      <c r="H146" s="65">
        <f>H145*H143</f>
        <v>0</v>
      </c>
      <c r="I146" s="132"/>
      <c r="J146" s="127" t="s">
        <v>4</v>
      </c>
      <c r="K146" s="128"/>
      <c r="L146" s="65">
        <f>L145*L143</f>
        <v>0</v>
      </c>
    </row>
    <row r="147" spans="1:12" ht="16" thickBot="1" x14ac:dyDescent="0.25">
      <c r="A147" s="13"/>
      <c r="B147" s="137" t="str">
        <f>B141</f>
        <v>Минимальный заказ чехлов от 20  штук 1 модели! Общее количество  чехлов должно составлять не менее 300 штук</v>
      </c>
      <c r="C147" s="137"/>
      <c r="D147" s="137"/>
      <c r="E147" s="137"/>
      <c r="F147" s="137"/>
      <c r="G147" s="137"/>
      <c r="H147" s="137"/>
      <c r="I147" s="157"/>
      <c r="J147" s="157"/>
      <c r="K147" s="157"/>
      <c r="L147" s="157"/>
    </row>
    <row r="148" spans="1:12" x14ac:dyDescent="0.2">
      <c r="A148" s="118"/>
      <c r="B148" s="1" t="s">
        <v>0</v>
      </c>
      <c r="C148" s="92" t="s">
        <v>919</v>
      </c>
      <c r="D148" s="18" t="s">
        <v>546</v>
      </c>
      <c r="E148" s="118"/>
      <c r="F148" s="1" t="s">
        <v>0</v>
      </c>
      <c r="G148" s="92" t="s">
        <v>53</v>
      </c>
      <c r="H148" s="18" t="s">
        <v>546</v>
      </c>
      <c r="I148" s="118"/>
      <c r="J148" s="16" t="s">
        <v>0</v>
      </c>
      <c r="K148" s="68" t="s">
        <v>57</v>
      </c>
      <c r="L148" s="18" t="s">
        <v>546</v>
      </c>
    </row>
    <row r="149" spans="1:12" ht="36" x14ac:dyDescent="0.2">
      <c r="A149" s="119"/>
      <c r="B149" s="3" t="s">
        <v>2</v>
      </c>
      <c r="C149" s="70" t="s">
        <v>590</v>
      </c>
      <c r="D149" s="121">
        <f>13/H2</f>
        <v>2</v>
      </c>
      <c r="E149" s="119"/>
      <c r="F149" s="3" t="s">
        <v>2</v>
      </c>
      <c r="G149" s="70" t="s">
        <v>920</v>
      </c>
      <c r="H149" s="121">
        <f>13/H2</f>
        <v>2</v>
      </c>
      <c r="I149" s="119"/>
      <c r="J149" s="19" t="s">
        <v>2</v>
      </c>
      <c r="K149" s="70" t="s">
        <v>921</v>
      </c>
      <c r="L149" s="121">
        <f>150/H2</f>
        <v>23.076923076923077</v>
      </c>
    </row>
    <row r="150" spans="1:12" ht="55" x14ac:dyDescent="0.2">
      <c r="A150" s="119"/>
      <c r="B150" s="3" t="s">
        <v>3</v>
      </c>
      <c r="C150" s="4" t="s">
        <v>54</v>
      </c>
      <c r="D150" s="130"/>
      <c r="E150" s="119"/>
      <c r="F150" s="3" t="s">
        <v>3</v>
      </c>
      <c r="G150" s="4" t="s">
        <v>55</v>
      </c>
      <c r="H150" s="130"/>
      <c r="I150" s="119"/>
      <c r="J150" s="19" t="s">
        <v>3</v>
      </c>
      <c r="K150" s="20" t="s">
        <v>118</v>
      </c>
      <c r="L150" s="130"/>
    </row>
    <row r="151" spans="1:12" ht="24" customHeight="1" x14ac:dyDescent="0.2">
      <c r="A151" s="119"/>
      <c r="B151" s="124" t="s">
        <v>5</v>
      </c>
      <c r="C151" s="125"/>
      <c r="D151" s="76"/>
      <c r="E151" s="119"/>
      <c r="F151" s="124" t="s">
        <v>6</v>
      </c>
      <c r="G151" s="125"/>
      <c r="H151" s="76"/>
      <c r="I151" s="119"/>
      <c r="J151" s="124" t="s">
        <v>112</v>
      </c>
      <c r="K151" s="126"/>
      <c r="L151" s="76"/>
    </row>
    <row r="152" spans="1:12" ht="16" thickBot="1" x14ac:dyDescent="0.25">
      <c r="A152" s="132"/>
      <c r="B152" s="127" t="s">
        <v>4</v>
      </c>
      <c r="C152" s="128"/>
      <c r="D152" s="65">
        <f>D151*D149</f>
        <v>0</v>
      </c>
      <c r="E152" s="132"/>
      <c r="F152" s="127" t="s">
        <v>4</v>
      </c>
      <c r="G152" s="128"/>
      <c r="H152" s="65">
        <f>H151*H149</f>
        <v>0</v>
      </c>
      <c r="I152" s="120"/>
      <c r="J152" s="127" t="s">
        <v>4</v>
      </c>
      <c r="K152" s="129"/>
      <c r="L152" s="65">
        <f>L151*L149</f>
        <v>0</v>
      </c>
    </row>
    <row r="153" spans="1:12" ht="16" thickBot="1" x14ac:dyDescent="0.25">
      <c r="A153" s="13" t="s">
        <v>70</v>
      </c>
      <c r="B153" s="137" t="str">
        <f>B141</f>
        <v>Минимальный заказ чехлов от 20  штук 1 модели! Общее количество  чехлов должно составлять не менее 300 штук</v>
      </c>
      <c r="C153" s="137"/>
      <c r="D153" s="137"/>
      <c r="E153" s="137"/>
      <c r="F153" s="137"/>
      <c r="G153" s="137"/>
      <c r="H153" s="137"/>
      <c r="I153" s="157"/>
      <c r="J153" s="157"/>
      <c r="K153" s="157"/>
      <c r="L153" s="157"/>
    </row>
    <row r="154" spans="1:12" x14ac:dyDescent="0.2">
      <c r="A154" s="118"/>
      <c r="B154" s="1" t="s">
        <v>0</v>
      </c>
      <c r="C154" s="92" t="s">
        <v>87</v>
      </c>
      <c r="D154" s="18" t="s">
        <v>546</v>
      </c>
      <c r="E154" s="118"/>
      <c r="F154" s="1" t="s">
        <v>0</v>
      </c>
      <c r="G154" s="92" t="s">
        <v>88</v>
      </c>
      <c r="H154" s="18" t="s">
        <v>546</v>
      </c>
      <c r="I154" s="118"/>
      <c r="J154" s="16" t="s">
        <v>0</v>
      </c>
      <c r="K154" s="77" t="s">
        <v>92</v>
      </c>
      <c r="L154" s="18" t="s">
        <v>546</v>
      </c>
    </row>
    <row r="155" spans="1:12" ht="36" x14ac:dyDescent="0.2">
      <c r="A155" s="119"/>
      <c r="B155" s="3" t="s">
        <v>2</v>
      </c>
      <c r="C155" s="70" t="s">
        <v>916</v>
      </c>
      <c r="D155" s="121">
        <f>13/H2</f>
        <v>2</v>
      </c>
      <c r="E155" s="119"/>
      <c r="F155" s="3" t="s">
        <v>2</v>
      </c>
      <c r="G155" s="70" t="s">
        <v>917</v>
      </c>
      <c r="H155" s="121">
        <f>13/H2</f>
        <v>2</v>
      </c>
      <c r="I155" s="119"/>
      <c r="J155" s="19" t="s">
        <v>2</v>
      </c>
      <c r="K155" s="79" t="s">
        <v>918</v>
      </c>
      <c r="L155" s="121">
        <f>150/H2</f>
        <v>23.076923076923077</v>
      </c>
    </row>
    <row r="156" spans="1:12" ht="44" x14ac:dyDescent="0.2">
      <c r="A156" s="119"/>
      <c r="B156" s="3" t="s">
        <v>3</v>
      </c>
      <c r="C156" s="4" t="s">
        <v>85</v>
      </c>
      <c r="D156" s="131"/>
      <c r="E156" s="119"/>
      <c r="F156" s="3" t="s">
        <v>3</v>
      </c>
      <c r="G156" s="4" t="s">
        <v>86</v>
      </c>
      <c r="H156" s="131"/>
      <c r="I156" s="119"/>
      <c r="J156" s="19" t="s">
        <v>3</v>
      </c>
      <c r="K156" s="5" t="s">
        <v>119</v>
      </c>
      <c r="L156" s="131"/>
    </row>
    <row r="157" spans="1:12" ht="31.5" customHeight="1" x14ac:dyDescent="0.2">
      <c r="A157" s="119"/>
      <c r="B157" s="124" t="s">
        <v>5</v>
      </c>
      <c r="C157" s="125"/>
      <c r="D157" s="73"/>
      <c r="E157" s="119"/>
      <c r="F157" s="124" t="s">
        <v>6</v>
      </c>
      <c r="G157" s="125"/>
      <c r="H157" s="73"/>
      <c r="I157" s="119"/>
      <c r="J157" s="124" t="s">
        <v>6</v>
      </c>
      <c r="K157" s="125"/>
      <c r="L157" s="73"/>
    </row>
    <row r="158" spans="1:12" ht="16" thickBot="1" x14ac:dyDescent="0.25">
      <c r="A158" s="132"/>
      <c r="B158" s="127" t="s">
        <v>4</v>
      </c>
      <c r="C158" s="128"/>
      <c r="D158" s="65">
        <f>D157*D155</f>
        <v>0</v>
      </c>
      <c r="E158" s="132"/>
      <c r="F158" s="127" t="s">
        <v>4</v>
      </c>
      <c r="G158" s="128"/>
      <c r="H158" s="65">
        <f>H157*H155</f>
        <v>0</v>
      </c>
      <c r="I158" s="132"/>
      <c r="J158" s="127" t="s">
        <v>4</v>
      </c>
      <c r="K158" s="128"/>
      <c r="L158" s="65">
        <f>L157*L155</f>
        <v>0</v>
      </c>
    </row>
    <row r="159" spans="1:12" ht="16" thickBot="1" x14ac:dyDescent="0.25">
      <c r="A159" s="13" t="s">
        <v>70</v>
      </c>
      <c r="B159" s="137" t="str">
        <f>B141</f>
        <v>Минимальный заказ чехлов от 20  штук 1 модели! Общее количество  чехлов должно составлять не менее 300 штук</v>
      </c>
      <c r="C159" s="137"/>
      <c r="D159" s="137"/>
      <c r="E159" s="137"/>
      <c r="F159" s="137"/>
      <c r="G159" s="137"/>
      <c r="H159" s="137"/>
      <c r="I159" s="157"/>
      <c r="J159" s="157"/>
      <c r="K159" s="157"/>
      <c r="L159" s="157"/>
    </row>
    <row r="160" spans="1:12" x14ac:dyDescent="0.2">
      <c r="A160" s="118"/>
      <c r="B160" s="16" t="s">
        <v>0</v>
      </c>
      <c r="C160" s="92" t="s">
        <v>268</v>
      </c>
      <c r="D160" s="18" t="s">
        <v>546</v>
      </c>
      <c r="E160" s="118"/>
      <c r="F160" s="16" t="s">
        <v>0</v>
      </c>
      <c r="G160" s="92" t="s">
        <v>274</v>
      </c>
      <c r="H160" s="18" t="s">
        <v>546</v>
      </c>
      <c r="I160" s="118"/>
      <c r="J160" s="16" t="s">
        <v>0</v>
      </c>
      <c r="K160" s="77" t="s">
        <v>272</v>
      </c>
      <c r="L160" s="18" t="s">
        <v>546</v>
      </c>
    </row>
    <row r="161" spans="1:12" ht="36" x14ac:dyDescent="0.2">
      <c r="A161" s="119"/>
      <c r="B161" s="19" t="s">
        <v>2</v>
      </c>
      <c r="C161" s="70" t="s">
        <v>591</v>
      </c>
      <c r="D161" s="121">
        <f>15/H2</f>
        <v>2.3076923076923075</v>
      </c>
      <c r="E161" s="119"/>
      <c r="F161" s="19" t="s">
        <v>2</v>
      </c>
      <c r="G161" s="70" t="s">
        <v>592</v>
      </c>
      <c r="H161" s="121">
        <f>15/H2</f>
        <v>2.3076923076923075</v>
      </c>
      <c r="I161" s="119"/>
      <c r="J161" s="19" t="s">
        <v>2</v>
      </c>
      <c r="K161" s="79" t="s">
        <v>593</v>
      </c>
      <c r="L161" s="121">
        <f>147/H2</f>
        <v>22.615384615384617</v>
      </c>
    </row>
    <row r="162" spans="1:12" ht="33" x14ac:dyDescent="0.2">
      <c r="A162" s="119"/>
      <c r="B162" s="19" t="s">
        <v>3</v>
      </c>
      <c r="C162" s="20" t="s">
        <v>269</v>
      </c>
      <c r="D162" s="130"/>
      <c r="E162" s="119"/>
      <c r="F162" s="19" t="s">
        <v>3</v>
      </c>
      <c r="G162" s="20" t="s">
        <v>270</v>
      </c>
      <c r="H162" s="130"/>
      <c r="I162" s="119"/>
      <c r="J162" s="19" t="s">
        <v>3</v>
      </c>
      <c r="K162" s="5" t="s">
        <v>273</v>
      </c>
      <c r="L162" s="130"/>
    </row>
    <row r="163" spans="1:12" ht="24.75" customHeight="1" x14ac:dyDescent="0.2">
      <c r="A163" s="119"/>
      <c r="B163" s="124" t="s">
        <v>5</v>
      </c>
      <c r="C163" s="125"/>
      <c r="D163" s="73"/>
      <c r="E163" s="119"/>
      <c r="F163" s="124" t="s">
        <v>6</v>
      </c>
      <c r="G163" s="125"/>
      <c r="H163" s="73"/>
      <c r="I163" s="119"/>
      <c r="J163" s="124" t="s">
        <v>6</v>
      </c>
      <c r="K163" s="125"/>
      <c r="L163" s="73"/>
    </row>
    <row r="164" spans="1:12" ht="16" thickBot="1" x14ac:dyDescent="0.25">
      <c r="A164" s="132"/>
      <c r="B164" s="127" t="s">
        <v>4</v>
      </c>
      <c r="C164" s="128"/>
      <c r="D164" s="65">
        <f>D163*D161</f>
        <v>0</v>
      </c>
      <c r="E164" s="132"/>
      <c r="F164" s="127" t="s">
        <v>4</v>
      </c>
      <c r="G164" s="128"/>
      <c r="H164" s="65">
        <f>H163*H161</f>
        <v>0</v>
      </c>
      <c r="I164" s="132"/>
      <c r="J164" s="127" t="s">
        <v>4</v>
      </c>
      <c r="K164" s="128"/>
      <c r="L164" s="65">
        <f>L163*L161</f>
        <v>0</v>
      </c>
    </row>
    <row r="165" spans="1:12" ht="16" thickBot="1" x14ac:dyDescent="0.25">
      <c r="A165" s="13" t="s">
        <v>70</v>
      </c>
      <c r="B165" s="137" t="str">
        <f>B141</f>
        <v>Минимальный заказ чехлов от 20  штук 1 модели! Общее количество  чехлов должно составлять не менее 300 штук</v>
      </c>
      <c r="C165" s="137"/>
      <c r="D165" s="137"/>
      <c r="E165" s="137"/>
      <c r="F165" s="137"/>
      <c r="G165" s="137"/>
      <c r="H165" s="137"/>
      <c r="I165" s="157"/>
      <c r="J165" s="157"/>
      <c r="K165" s="157"/>
      <c r="L165" s="157"/>
    </row>
    <row r="166" spans="1:12" x14ac:dyDescent="0.2">
      <c r="A166" s="118"/>
      <c r="B166" s="16" t="s">
        <v>0</v>
      </c>
      <c r="C166" s="92" t="s">
        <v>271</v>
      </c>
      <c r="D166" s="18" t="s">
        <v>546</v>
      </c>
      <c r="E166" s="118"/>
      <c r="F166" s="16" t="s">
        <v>0</v>
      </c>
      <c r="G166" s="92" t="s">
        <v>275</v>
      </c>
      <c r="H166" s="55" t="s">
        <v>546</v>
      </c>
      <c r="I166" s="118"/>
      <c r="J166" s="16" t="s">
        <v>0</v>
      </c>
      <c r="K166" s="95" t="s">
        <v>272</v>
      </c>
      <c r="L166" s="55" t="s">
        <v>546</v>
      </c>
    </row>
    <row r="167" spans="1:12" ht="36" x14ac:dyDescent="0.2">
      <c r="A167" s="119"/>
      <c r="B167" s="19" t="s">
        <v>2</v>
      </c>
      <c r="C167" s="70" t="s">
        <v>594</v>
      </c>
      <c r="D167" s="121">
        <f>15/H2</f>
        <v>2.3076923076923075</v>
      </c>
      <c r="E167" s="119"/>
      <c r="F167" s="19" t="s">
        <v>2</v>
      </c>
      <c r="G167" s="70" t="s">
        <v>592</v>
      </c>
      <c r="H167" s="121">
        <f>15/H2</f>
        <v>2.3076923076923075</v>
      </c>
      <c r="I167" s="119"/>
      <c r="J167" s="19" t="s">
        <v>2</v>
      </c>
      <c r="K167" s="79" t="s">
        <v>595</v>
      </c>
      <c r="L167" s="121">
        <f>150/H2</f>
        <v>23.076923076923077</v>
      </c>
    </row>
    <row r="168" spans="1:12" ht="33" x14ac:dyDescent="0.2">
      <c r="A168" s="119"/>
      <c r="B168" s="19" t="s">
        <v>3</v>
      </c>
      <c r="C168" s="20" t="s">
        <v>269</v>
      </c>
      <c r="D168" s="130"/>
      <c r="E168" s="119"/>
      <c r="F168" s="19" t="s">
        <v>3</v>
      </c>
      <c r="G168" s="20" t="s">
        <v>270</v>
      </c>
      <c r="H168" s="130"/>
      <c r="I168" s="119"/>
      <c r="J168" s="19" t="s">
        <v>3</v>
      </c>
      <c r="K168" s="5" t="s">
        <v>276</v>
      </c>
      <c r="L168" s="130"/>
    </row>
    <row r="169" spans="1:12" ht="21" customHeight="1" x14ac:dyDescent="0.2">
      <c r="A169" s="119"/>
      <c r="B169" s="124" t="s">
        <v>5</v>
      </c>
      <c r="C169" s="125"/>
      <c r="D169" s="73"/>
      <c r="E169" s="119"/>
      <c r="F169" s="124" t="s">
        <v>6</v>
      </c>
      <c r="G169" s="125"/>
      <c r="H169" s="73"/>
      <c r="I169" s="119"/>
      <c r="J169" s="124" t="s">
        <v>6</v>
      </c>
      <c r="K169" s="125"/>
      <c r="L169" s="73"/>
    </row>
    <row r="170" spans="1:12" ht="21" customHeight="1" thickBot="1" x14ac:dyDescent="0.25">
      <c r="A170" s="132"/>
      <c r="B170" s="127" t="s">
        <v>4</v>
      </c>
      <c r="C170" s="128"/>
      <c r="D170" s="65">
        <f>D169*D167</f>
        <v>0</v>
      </c>
      <c r="E170" s="132"/>
      <c r="F170" s="127" t="s">
        <v>4</v>
      </c>
      <c r="G170" s="128"/>
      <c r="H170" s="65">
        <f>H169*H167</f>
        <v>0</v>
      </c>
      <c r="I170" s="132"/>
      <c r="J170" s="127" t="s">
        <v>4</v>
      </c>
      <c r="K170" s="128"/>
      <c r="L170" s="65">
        <f>L169*L167</f>
        <v>0</v>
      </c>
    </row>
    <row r="171" spans="1:12" x14ac:dyDescent="0.2">
      <c r="A171" s="118"/>
      <c r="B171" s="16" t="s">
        <v>0</v>
      </c>
      <c r="C171" s="92" t="s">
        <v>97</v>
      </c>
      <c r="D171" s="55" t="s">
        <v>546</v>
      </c>
      <c r="E171" s="22"/>
      <c r="F171" s="22"/>
      <c r="G171" s="22"/>
      <c r="H171" s="22"/>
    </row>
    <row r="172" spans="1:12" ht="24" x14ac:dyDescent="0.2">
      <c r="A172" s="119"/>
      <c r="B172" s="19" t="s">
        <v>2</v>
      </c>
      <c r="C172" s="70" t="s">
        <v>596</v>
      </c>
      <c r="D172" s="121">
        <f>230/H2</f>
        <v>35.384615384615387</v>
      </c>
      <c r="E172" s="22"/>
      <c r="F172" s="22"/>
      <c r="G172" s="22"/>
      <c r="H172" s="22"/>
    </row>
    <row r="173" spans="1:12" x14ac:dyDescent="0.2">
      <c r="A173" s="119"/>
      <c r="B173" s="19" t="s">
        <v>3</v>
      </c>
      <c r="C173" s="20"/>
      <c r="D173" s="130"/>
      <c r="E173" s="22"/>
      <c r="F173" s="22"/>
      <c r="G173" s="22"/>
      <c r="H173" s="22"/>
    </row>
    <row r="174" spans="1:12" ht="29.25" customHeight="1" x14ac:dyDescent="0.2">
      <c r="A174" s="119"/>
      <c r="B174" s="124" t="s">
        <v>5</v>
      </c>
      <c r="C174" s="125"/>
      <c r="D174" s="67"/>
      <c r="E174" s="22"/>
      <c r="F174" s="22"/>
      <c r="G174" s="22"/>
      <c r="H174" s="22"/>
    </row>
    <row r="175" spans="1:12" ht="16" thickBot="1" x14ac:dyDescent="0.25">
      <c r="A175" s="120"/>
      <c r="B175" s="127" t="s">
        <v>4</v>
      </c>
      <c r="C175" s="128"/>
      <c r="D175" s="65">
        <f>D174*D172</f>
        <v>0</v>
      </c>
      <c r="E175" s="22"/>
      <c r="F175" s="22"/>
      <c r="G175" s="22"/>
      <c r="H175" s="22"/>
    </row>
    <row r="176" spans="1:12" x14ac:dyDescent="0.2">
      <c r="A176" s="7"/>
      <c r="B176" s="22"/>
      <c r="C176" s="22"/>
      <c r="D176" s="22"/>
      <c r="E176" s="22"/>
      <c r="F176" s="22"/>
      <c r="G176" s="22"/>
      <c r="H176" s="22"/>
    </row>
    <row r="177" spans="1:10" ht="16" thickBot="1" x14ac:dyDescent="0.25">
      <c r="B177" s="9"/>
      <c r="C177" s="9"/>
      <c r="D177" s="9"/>
      <c r="E177" s="9"/>
      <c r="F177" s="10"/>
      <c r="G177" s="10"/>
      <c r="H177" s="10"/>
    </row>
    <row r="178" spans="1:10" ht="30" customHeight="1" thickBot="1" x14ac:dyDescent="0.25">
      <c r="A178" s="181" t="s">
        <v>45</v>
      </c>
      <c r="B178" s="182"/>
      <c r="C178" s="182"/>
      <c r="D178" s="182"/>
      <c r="E178" s="183"/>
      <c r="F178" s="8" t="s">
        <v>7</v>
      </c>
      <c r="G178" s="196" t="s">
        <v>8</v>
      </c>
      <c r="H178" s="197"/>
    </row>
    <row r="179" spans="1:10" x14ac:dyDescent="0.2">
      <c r="A179" s="184"/>
      <c r="B179" s="185"/>
      <c r="C179" s="185"/>
      <c r="D179" s="185"/>
      <c r="E179" s="186"/>
      <c r="F179" s="190">
        <f>D7+H7+D13+H13+D19+H19+D25+H25+D31+H31+D37+H37+D43+H43+D49+H49+D55+H55+D61+H61+D67+H67+D73+H73+D79+H79+D85+H85+D91+H91+D97+H97+D103+H103+D109+H109+D115+H115+D121+H121+D127+H127+D133+H133+D139+H139+D145+H145+D151+H151+D157+H157+D163+H163+D169+H169</f>
        <v>0</v>
      </c>
      <c r="G179" s="192">
        <f>D8+H8+D14+H14+D20+H20+D26+H26+D32+H32+D38+H38+D44+H44+D50+H50+D56+H56+D62+H62+D68+H68+D74+H74+D80+H80+D86+H86+D92+H92+D98+H98+D104+H104+D110+H110+D116+H116+D122+H122+D128+H128+D134+H134+D140+H140+D146+H146+D152+H152+D158+H158+D164+H164+D170+H170</f>
        <v>0</v>
      </c>
      <c r="H179" s="193"/>
    </row>
    <row r="180" spans="1:10" ht="16" thickBot="1" x14ac:dyDescent="0.25">
      <c r="A180" s="187"/>
      <c r="B180" s="188"/>
      <c r="C180" s="188"/>
      <c r="D180" s="188"/>
      <c r="E180" s="189"/>
      <c r="F180" s="191"/>
      <c r="G180" s="194"/>
      <c r="H180" s="195"/>
      <c r="J180" s="25"/>
    </row>
    <row r="181" spans="1:10" ht="16" thickBot="1" x14ac:dyDescent="0.25"/>
    <row r="182" spans="1:10" ht="16" thickBot="1" x14ac:dyDescent="0.25">
      <c r="A182" s="171" t="s">
        <v>125</v>
      </c>
      <c r="B182" s="172"/>
      <c r="C182" s="172"/>
      <c r="D182" s="172"/>
      <c r="E182" s="173"/>
      <c r="F182" s="26" t="s">
        <v>7</v>
      </c>
      <c r="G182" s="177" t="s">
        <v>8</v>
      </c>
      <c r="H182" s="178"/>
    </row>
    <row r="183" spans="1:10" ht="30" customHeight="1" thickBot="1" x14ac:dyDescent="0.25">
      <c r="A183" s="174"/>
      <c r="B183" s="175"/>
      <c r="C183" s="175"/>
      <c r="D183" s="175"/>
      <c r="E183" s="176"/>
      <c r="F183" s="27">
        <f>L7+L13+L19+L25+L31+L43+L55+L67+L79+L91+L103+L115+L121+L127+L133+L139+L145+L151+L157+L163+L169+D174</f>
        <v>0</v>
      </c>
      <c r="G183" s="179">
        <f>L8+L14+L20+L26+L32+L44+L56+L68+L80+L92+L104+L116+L122+L128+L134+L140+L152+L146+L158+L164+L170+D175</f>
        <v>0</v>
      </c>
      <c r="H183" s="180"/>
    </row>
  </sheetData>
  <sheetProtection password="F17D" sheet="1" objects="1" scenarios="1"/>
  <mergeCells count="350">
    <mergeCell ref="A21:L21"/>
    <mergeCell ref="A22:A26"/>
    <mergeCell ref="E22:E26"/>
    <mergeCell ref="I22:I26"/>
    <mergeCell ref="D23:D24"/>
    <mergeCell ref="H23:H24"/>
    <mergeCell ref="L23:L24"/>
    <mergeCell ref="B25:C25"/>
    <mergeCell ref="F25:G25"/>
    <mergeCell ref="J25:K25"/>
    <mergeCell ref="B26:C26"/>
    <mergeCell ref="F26:G26"/>
    <mergeCell ref="J26:K26"/>
    <mergeCell ref="A27:L27"/>
    <mergeCell ref="B117:L117"/>
    <mergeCell ref="A118:A122"/>
    <mergeCell ref="E118:E122"/>
    <mergeCell ref="D119:D120"/>
    <mergeCell ref="H119:H120"/>
    <mergeCell ref="B121:C121"/>
    <mergeCell ref="F121:G121"/>
    <mergeCell ref="B122:C122"/>
    <mergeCell ref="F122:G122"/>
    <mergeCell ref="B111:L111"/>
    <mergeCell ref="A112:A116"/>
    <mergeCell ref="E112:E116"/>
    <mergeCell ref="D113:D114"/>
    <mergeCell ref="H113:H114"/>
    <mergeCell ref="B115:C115"/>
    <mergeCell ref="F115:G115"/>
    <mergeCell ref="B116:C116"/>
    <mergeCell ref="F116:G116"/>
    <mergeCell ref="I118:I122"/>
    <mergeCell ref="L119:L120"/>
    <mergeCell ref="J121:K121"/>
    <mergeCell ref="J122:K122"/>
    <mergeCell ref="I112:I116"/>
    <mergeCell ref="A4:A8"/>
    <mergeCell ref="E4:E8"/>
    <mergeCell ref="I4:I8"/>
    <mergeCell ref="D5:D6"/>
    <mergeCell ref="H5:H6"/>
    <mergeCell ref="L5:L6"/>
    <mergeCell ref="B7:C7"/>
    <mergeCell ref="F7:G7"/>
    <mergeCell ref="J7:K7"/>
    <mergeCell ref="B8:C8"/>
    <mergeCell ref="F8:G8"/>
    <mergeCell ref="J8:K8"/>
    <mergeCell ref="J170:K170"/>
    <mergeCell ref="E166:E170"/>
    <mergeCell ref="A124:A128"/>
    <mergeCell ref="E124:E128"/>
    <mergeCell ref="B127:C127"/>
    <mergeCell ref="F127:G127"/>
    <mergeCell ref="B128:C128"/>
    <mergeCell ref="F128:G128"/>
    <mergeCell ref="B159:L159"/>
    <mergeCell ref="B165:L165"/>
    <mergeCell ref="A160:A164"/>
    <mergeCell ref="E160:E164"/>
    <mergeCell ref="B163:C163"/>
    <mergeCell ref="F163:G163"/>
    <mergeCell ref="B164:C164"/>
    <mergeCell ref="F164:G164"/>
    <mergeCell ref="A166:A170"/>
    <mergeCell ref="I124:I128"/>
    <mergeCell ref="J127:K127"/>
    <mergeCell ref="J128:K128"/>
    <mergeCell ref="B169:C169"/>
    <mergeCell ref="F169:G169"/>
    <mergeCell ref="B170:C170"/>
    <mergeCell ref="F170:G170"/>
    <mergeCell ref="A34:A38"/>
    <mergeCell ref="E34:E38"/>
    <mergeCell ref="B37:C37"/>
    <mergeCell ref="F37:G37"/>
    <mergeCell ref="B38:C38"/>
    <mergeCell ref="F38:G38"/>
    <mergeCell ref="F43:G43"/>
    <mergeCell ref="J43:K43"/>
    <mergeCell ref="B44:C44"/>
    <mergeCell ref="F44:G44"/>
    <mergeCell ref="J44:K44"/>
    <mergeCell ref="J169:K169"/>
    <mergeCell ref="I142:I146"/>
    <mergeCell ref="I148:I152"/>
    <mergeCell ref="J146:K146"/>
    <mergeCell ref="I160:I164"/>
    <mergeCell ref="A58:A62"/>
    <mergeCell ref="E58:E62"/>
    <mergeCell ref="B61:C61"/>
    <mergeCell ref="F61:G61"/>
    <mergeCell ref="B62:C62"/>
    <mergeCell ref="F62:G62"/>
    <mergeCell ref="A76:A80"/>
    <mergeCell ref="A100:A104"/>
    <mergeCell ref="B99:L99"/>
    <mergeCell ref="A106:A110"/>
    <mergeCell ref="E106:E110"/>
    <mergeCell ref="A94:A98"/>
    <mergeCell ref="E94:E98"/>
    <mergeCell ref="B97:C97"/>
    <mergeCell ref="F97:G97"/>
    <mergeCell ref="B98:C98"/>
    <mergeCell ref="F98:G98"/>
    <mergeCell ref="B93:L93"/>
    <mergeCell ref="A136:A140"/>
    <mergeCell ref="E136:E140"/>
    <mergeCell ref="B139:C139"/>
    <mergeCell ref="F139:G139"/>
    <mergeCell ref="B140:C140"/>
    <mergeCell ref="F140:G140"/>
    <mergeCell ref="A142:A146"/>
    <mergeCell ref="E142:E146"/>
    <mergeCell ref="I166:I170"/>
    <mergeCell ref="A182:E183"/>
    <mergeCell ref="G182:H182"/>
    <mergeCell ref="G183:H183"/>
    <mergeCell ref="A178:E180"/>
    <mergeCell ref="F179:F180"/>
    <mergeCell ref="G179:H180"/>
    <mergeCell ref="G178:H178"/>
    <mergeCell ref="F151:G151"/>
    <mergeCell ref="B152:C152"/>
    <mergeCell ref="F152:G152"/>
    <mergeCell ref="F146:G146"/>
    <mergeCell ref="A154:A158"/>
    <mergeCell ref="E154:E158"/>
    <mergeCell ref="B157:C157"/>
    <mergeCell ref="F157:G157"/>
    <mergeCell ref="B158:C158"/>
    <mergeCell ref="I2:L2"/>
    <mergeCell ref="A1:L1"/>
    <mergeCell ref="A171:A175"/>
    <mergeCell ref="B174:C174"/>
    <mergeCell ref="B175:C175"/>
    <mergeCell ref="B147:L147"/>
    <mergeCell ref="J31:K31"/>
    <mergeCell ref="B32:C32"/>
    <mergeCell ref="F32:G32"/>
    <mergeCell ref="J32:K32"/>
    <mergeCell ref="B91:C91"/>
    <mergeCell ref="F91:G91"/>
    <mergeCell ref="B92:C92"/>
    <mergeCell ref="F92:G92"/>
    <mergeCell ref="I52:I56"/>
    <mergeCell ref="J55:K55"/>
    <mergeCell ref="J56:K56"/>
    <mergeCell ref="B68:C68"/>
    <mergeCell ref="F68:G68"/>
    <mergeCell ref="E76:E80"/>
    <mergeCell ref="F110:G110"/>
    <mergeCell ref="B51:L51"/>
    <mergeCell ref="B57:L57"/>
    <mergeCell ref="J91:K91"/>
    <mergeCell ref="A82:A86"/>
    <mergeCell ref="E82:E86"/>
    <mergeCell ref="B85:C85"/>
    <mergeCell ref="F85:G85"/>
    <mergeCell ref="B86:C86"/>
    <mergeCell ref="F86:G86"/>
    <mergeCell ref="B87:L87"/>
    <mergeCell ref="F74:G74"/>
    <mergeCell ref="A70:A74"/>
    <mergeCell ref="B75:L75"/>
    <mergeCell ref="B80:C80"/>
    <mergeCell ref="D83:D84"/>
    <mergeCell ref="H83:H84"/>
    <mergeCell ref="F158:G158"/>
    <mergeCell ref="A148:A152"/>
    <mergeCell ref="E148:E152"/>
    <mergeCell ref="D161:D162"/>
    <mergeCell ref="H161:H162"/>
    <mergeCell ref="A2:G2"/>
    <mergeCell ref="B103:C103"/>
    <mergeCell ref="F103:G103"/>
    <mergeCell ref="B104:C104"/>
    <mergeCell ref="F104:G104"/>
    <mergeCell ref="A64:A68"/>
    <mergeCell ref="E64:E68"/>
    <mergeCell ref="B67:C67"/>
    <mergeCell ref="F67:G67"/>
    <mergeCell ref="E100:E104"/>
    <mergeCell ref="F80:G80"/>
    <mergeCell ref="F56:G56"/>
    <mergeCell ref="A88:A92"/>
    <mergeCell ref="E88:E92"/>
    <mergeCell ref="B63:L63"/>
    <mergeCell ref="E70:E74"/>
    <mergeCell ref="B73:C73"/>
    <mergeCell ref="F73:G73"/>
    <mergeCell ref="B74:C74"/>
    <mergeCell ref="A3:L3"/>
    <mergeCell ref="B135:L135"/>
    <mergeCell ref="B141:L141"/>
    <mergeCell ref="B153:L153"/>
    <mergeCell ref="I76:I80"/>
    <mergeCell ref="J79:K79"/>
    <mergeCell ref="J80:K80"/>
    <mergeCell ref="I136:I140"/>
    <mergeCell ref="J139:K139"/>
    <mergeCell ref="J140:K140"/>
    <mergeCell ref="B145:C145"/>
    <mergeCell ref="F145:G145"/>
    <mergeCell ref="B146:C146"/>
    <mergeCell ref="B151:C151"/>
    <mergeCell ref="B129:L129"/>
    <mergeCell ref="J145:K145"/>
    <mergeCell ref="I100:I104"/>
    <mergeCell ref="J103:K103"/>
    <mergeCell ref="J104:K104"/>
    <mergeCell ref="B105:L105"/>
    <mergeCell ref="B109:C109"/>
    <mergeCell ref="F109:G109"/>
    <mergeCell ref="B110:C110"/>
    <mergeCell ref="I88:I92"/>
    <mergeCell ref="D29:D30"/>
    <mergeCell ref="H29:H30"/>
    <mergeCell ref="L29:L30"/>
    <mergeCell ref="D35:D36"/>
    <mergeCell ref="H35:H36"/>
    <mergeCell ref="D41:D42"/>
    <mergeCell ref="H41:H42"/>
    <mergeCell ref="L41:L42"/>
    <mergeCell ref="L53:L54"/>
    <mergeCell ref="B33:L33"/>
    <mergeCell ref="B50:C50"/>
    <mergeCell ref="F50:G50"/>
    <mergeCell ref="B45:L45"/>
    <mergeCell ref="D47:D48"/>
    <mergeCell ref="H47:H48"/>
    <mergeCell ref="L65:L66"/>
    <mergeCell ref="L77:L78"/>
    <mergeCell ref="I64:I68"/>
    <mergeCell ref="J67:K67"/>
    <mergeCell ref="J68:K68"/>
    <mergeCell ref="E40:E44"/>
    <mergeCell ref="I40:I44"/>
    <mergeCell ref="B43:C43"/>
    <mergeCell ref="E52:E56"/>
    <mergeCell ref="B55:C55"/>
    <mergeCell ref="F55:G55"/>
    <mergeCell ref="B56:C56"/>
    <mergeCell ref="B69:L69"/>
    <mergeCell ref="A130:A134"/>
    <mergeCell ref="E130:E134"/>
    <mergeCell ref="I130:I134"/>
    <mergeCell ref="B133:C133"/>
    <mergeCell ref="F133:G133"/>
    <mergeCell ref="J133:K133"/>
    <mergeCell ref="B134:C134"/>
    <mergeCell ref="F134:G134"/>
    <mergeCell ref="J134:K134"/>
    <mergeCell ref="A28:A32"/>
    <mergeCell ref="E28:E32"/>
    <mergeCell ref="I28:I32"/>
    <mergeCell ref="B31:C31"/>
    <mergeCell ref="F31:G31"/>
    <mergeCell ref="B79:C79"/>
    <mergeCell ref="F79:G79"/>
    <mergeCell ref="D53:D54"/>
    <mergeCell ref="H53:H54"/>
    <mergeCell ref="D59:D60"/>
    <mergeCell ref="H59:H60"/>
    <mergeCell ref="D65:D66"/>
    <mergeCell ref="H65:H66"/>
    <mergeCell ref="D71:D72"/>
    <mergeCell ref="H71:H72"/>
    <mergeCell ref="D77:D78"/>
    <mergeCell ref="H77:H78"/>
    <mergeCell ref="A40:A44"/>
    <mergeCell ref="A52:A56"/>
    <mergeCell ref="B39:L39"/>
    <mergeCell ref="A46:A50"/>
    <mergeCell ref="E46:E50"/>
    <mergeCell ref="B49:C49"/>
    <mergeCell ref="F49:G49"/>
    <mergeCell ref="D89:D90"/>
    <mergeCell ref="H89:H90"/>
    <mergeCell ref="L89:L90"/>
    <mergeCell ref="D95:D96"/>
    <mergeCell ref="H95:H96"/>
    <mergeCell ref="B81:L81"/>
    <mergeCell ref="D101:D102"/>
    <mergeCell ref="H101:H102"/>
    <mergeCell ref="L101:L102"/>
    <mergeCell ref="J92:K92"/>
    <mergeCell ref="D107:D108"/>
    <mergeCell ref="H107:H108"/>
    <mergeCell ref="D125:D126"/>
    <mergeCell ref="H125:H126"/>
    <mergeCell ref="L125:L126"/>
    <mergeCell ref="D131:D132"/>
    <mergeCell ref="H131:H132"/>
    <mergeCell ref="L131:L132"/>
    <mergeCell ref="B123:L123"/>
    <mergeCell ref="L113:L114"/>
    <mergeCell ref="J115:K115"/>
    <mergeCell ref="J116:K116"/>
    <mergeCell ref="L161:L162"/>
    <mergeCell ref="D167:D168"/>
    <mergeCell ref="H167:H168"/>
    <mergeCell ref="L167:L168"/>
    <mergeCell ref="D172:D173"/>
    <mergeCell ref="D137:D138"/>
    <mergeCell ref="H137:H138"/>
    <mergeCell ref="L137:L138"/>
    <mergeCell ref="D143:D144"/>
    <mergeCell ref="H143:H144"/>
    <mergeCell ref="L143:L144"/>
    <mergeCell ref="D155:D156"/>
    <mergeCell ref="D149:D150"/>
    <mergeCell ref="H149:H150"/>
    <mergeCell ref="L149:L150"/>
    <mergeCell ref="H155:H156"/>
    <mergeCell ref="L155:L156"/>
    <mergeCell ref="J151:K151"/>
    <mergeCell ref="J152:K152"/>
    <mergeCell ref="I154:I158"/>
    <mergeCell ref="J157:K157"/>
    <mergeCell ref="J158:K158"/>
    <mergeCell ref="J163:K163"/>
    <mergeCell ref="J164:K164"/>
    <mergeCell ref="A9:L9"/>
    <mergeCell ref="A10:A14"/>
    <mergeCell ref="E10:E14"/>
    <mergeCell ref="I10:I14"/>
    <mergeCell ref="D11:D12"/>
    <mergeCell ref="H11:H12"/>
    <mergeCell ref="L11:L12"/>
    <mergeCell ref="B13:C13"/>
    <mergeCell ref="F13:G13"/>
    <mergeCell ref="J13:K13"/>
    <mergeCell ref="B14:C14"/>
    <mergeCell ref="F14:G14"/>
    <mergeCell ref="J14:K14"/>
    <mergeCell ref="A15:L15"/>
    <mergeCell ref="A16:A20"/>
    <mergeCell ref="E16:E20"/>
    <mergeCell ref="I16:I20"/>
    <mergeCell ref="D17:D18"/>
    <mergeCell ref="H17:H18"/>
    <mergeCell ref="L17:L18"/>
    <mergeCell ref="B19:C19"/>
    <mergeCell ref="F19:G19"/>
    <mergeCell ref="J19:K19"/>
    <mergeCell ref="B20:C20"/>
    <mergeCell ref="F20:G20"/>
    <mergeCell ref="J20:K20"/>
  </mergeCells>
  <pageMargins left="0.7" right="0.7" top="0.75" bottom="0.75" header="0.3" footer="0.3"/>
  <pageSetup paperSize="9" orientation="portrait" horizontalDpi="360" verticalDpi="36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L568"/>
  <sheetViews>
    <sheetView workbookViewId="0">
      <selection activeCell="K12" sqref="K12"/>
    </sheetView>
  </sheetViews>
  <sheetFormatPr baseColWidth="10" defaultRowHeight="15" x14ac:dyDescent="0.2"/>
  <cols>
    <col min="1" max="1" width="15.6640625" customWidth="1"/>
    <col min="2" max="2" width="11.33203125" customWidth="1"/>
    <col min="3" max="3" width="22.5" customWidth="1"/>
    <col min="4" max="4" width="10.33203125" customWidth="1"/>
    <col min="5" max="5" width="16.5" customWidth="1"/>
    <col min="6" max="6" width="11.5" customWidth="1"/>
    <col min="7" max="7" width="18.5" customWidth="1"/>
    <col min="8" max="8" width="11.33203125" customWidth="1"/>
    <col min="9" max="9" width="14.33203125" customWidth="1"/>
    <col min="10" max="10" width="11.83203125" customWidth="1"/>
    <col min="11" max="11" width="27.33203125" customWidth="1"/>
    <col min="12" max="12" width="12.5" customWidth="1"/>
  </cols>
  <sheetData>
    <row r="1" spans="1:12" ht="91" customHeight="1" thickBot="1" x14ac:dyDescent="0.25">
      <c r="A1" s="167" t="s">
        <v>734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72" customHeight="1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ht="21" customHeight="1" x14ac:dyDescent="0.2">
      <c r="A4" s="118"/>
      <c r="B4" s="16" t="s">
        <v>0</v>
      </c>
      <c r="C4" s="100" t="s">
        <v>1650</v>
      </c>
      <c r="D4" s="18" t="s">
        <v>546</v>
      </c>
      <c r="E4" s="118"/>
      <c r="F4" s="2" t="s">
        <v>0</v>
      </c>
      <c r="G4" s="110" t="s">
        <v>1651</v>
      </c>
      <c r="H4" s="18" t="s">
        <v>546</v>
      </c>
      <c r="I4" s="118"/>
      <c r="J4" s="16" t="s">
        <v>0</v>
      </c>
      <c r="K4" s="110" t="s">
        <v>1652</v>
      </c>
      <c r="L4" s="18" t="s">
        <v>546</v>
      </c>
    </row>
    <row r="5" spans="1:12" ht="31" customHeight="1" x14ac:dyDescent="0.2">
      <c r="A5" s="119"/>
      <c r="B5" s="19" t="s">
        <v>2</v>
      </c>
      <c r="C5" s="70" t="s">
        <v>1653</v>
      </c>
      <c r="D5" s="121">
        <f>4.6/H2</f>
        <v>0.70769230769230762</v>
      </c>
      <c r="E5" s="119"/>
      <c r="F5" s="20" t="s">
        <v>2</v>
      </c>
      <c r="G5" s="70" t="s">
        <v>1654</v>
      </c>
      <c r="H5" s="121">
        <f>4.6/H2</f>
        <v>0.70769230769230762</v>
      </c>
      <c r="I5" s="119"/>
      <c r="J5" s="19" t="s">
        <v>2</v>
      </c>
      <c r="K5" s="79" t="s">
        <v>1660</v>
      </c>
      <c r="L5" s="121">
        <f>130/H2</f>
        <v>20</v>
      </c>
    </row>
    <row r="6" spans="1:12" ht="37" customHeight="1" x14ac:dyDescent="0.2">
      <c r="A6" s="119"/>
      <c r="B6" s="19" t="s">
        <v>3</v>
      </c>
      <c r="C6" s="20" t="s">
        <v>162</v>
      </c>
      <c r="D6" s="123"/>
      <c r="E6" s="119"/>
      <c r="F6" s="20" t="s">
        <v>3</v>
      </c>
      <c r="G6" s="20" t="s">
        <v>163</v>
      </c>
      <c r="H6" s="123"/>
      <c r="I6" s="119"/>
      <c r="J6" s="19" t="s">
        <v>3</v>
      </c>
      <c r="K6" s="5" t="s">
        <v>1656</v>
      </c>
      <c r="L6" s="123"/>
    </row>
    <row r="7" spans="1:12" ht="19" customHeight="1" x14ac:dyDescent="0.2">
      <c r="A7" s="119"/>
      <c r="B7" s="124" t="s">
        <v>5</v>
      </c>
      <c r="C7" s="125"/>
      <c r="D7" s="67"/>
      <c r="E7" s="119"/>
      <c r="F7" s="124" t="s">
        <v>6</v>
      </c>
      <c r="G7" s="126"/>
      <c r="H7" s="67"/>
      <c r="I7" s="119"/>
      <c r="J7" s="124" t="s">
        <v>6</v>
      </c>
      <c r="K7" s="125"/>
      <c r="L7" s="67"/>
    </row>
    <row r="8" spans="1:12" ht="19" customHeight="1" thickBot="1" x14ac:dyDescent="0.25">
      <c r="A8" s="120"/>
      <c r="B8" s="127" t="s">
        <v>4</v>
      </c>
      <c r="C8" s="128"/>
      <c r="D8" s="65">
        <f>D7*D5</f>
        <v>0</v>
      </c>
      <c r="E8" s="120"/>
      <c r="F8" s="127" t="s">
        <v>4</v>
      </c>
      <c r="G8" s="129"/>
      <c r="H8" s="65">
        <f>H7*H5</f>
        <v>0</v>
      </c>
      <c r="I8" s="132"/>
      <c r="J8" s="127" t="s">
        <v>4</v>
      </c>
      <c r="K8" s="128"/>
      <c r="L8" s="65">
        <f>L7*L5</f>
        <v>0</v>
      </c>
    </row>
    <row r="9" spans="1:12" ht="19" customHeight="1" thickBot="1" x14ac:dyDescent="0.25">
      <c r="A9" s="11" t="s">
        <v>71</v>
      </c>
      <c r="B9" s="137" t="s">
        <v>902</v>
      </c>
      <c r="C9" s="137"/>
      <c r="D9" s="137"/>
      <c r="E9" s="137"/>
      <c r="F9" s="137"/>
      <c r="G9" s="137"/>
      <c r="H9" s="137"/>
      <c r="I9" s="157"/>
      <c r="J9" s="157"/>
      <c r="K9" s="157"/>
      <c r="L9" s="157"/>
    </row>
    <row r="10" spans="1:12" ht="19" customHeight="1" x14ac:dyDescent="0.2">
      <c r="A10" s="118"/>
      <c r="B10" s="16" t="s">
        <v>0</v>
      </c>
      <c r="C10" s="100" t="s">
        <v>1663</v>
      </c>
      <c r="D10" s="18" t="s">
        <v>546</v>
      </c>
      <c r="E10" s="118"/>
      <c r="F10" s="2" t="s">
        <v>0</v>
      </c>
      <c r="G10" s="110" t="s">
        <v>1662</v>
      </c>
      <c r="H10" s="18" t="s">
        <v>546</v>
      </c>
      <c r="I10" s="118"/>
      <c r="J10" s="16" t="s">
        <v>0</v>
      </c>
      <c r="K10" s="110" t="s">
        <v>1661</v>
      </c>
      <c r="L10" s="18" t="s">
        <v>546</v>
      </c>
    </row>
    <row r="11" spans="1:12" ht="31" customHeight="1" x14ac:dyDescent="0.2">
      <c r="A11" s="119"/>
      <c r="B11" s="19" t="s">
        <v>2</v>
      </c>
      <c r="C11" s="70" t="s">
        <v>1658</v>
      </c>
      <c r="D11" s="121">
        <f>4.6/H2</f>
        <v>0.70769230769230762</v>
      </c>
      <c r="E11" s="119"/>
      <c r="F11" s="20" t="s">
        <v>2</v>
      </c>
      <c r="G11" s="70" t="s">
        <v>1659</v>
      </c>
      <c r="H11" s="121">
        <f>4.6/H2</f>
        <v>0.70769230769230762</v>
      </c>
      <c r="I11" s="119"/>
      <c r="J11" s="19" t="s">
        <v>2</v>
      </c>
      <c r="K11" s="79" t="s">
        <v>1655</v>
      </c>
      <c r="L11" s="121">
        <f>130/H2</f>
        <v>20</v>
      </c>
    </row>
    <row r="12" spans="1:12" ht="39" customHeight="1" x14ac:dyDescent="0.2">
      <c r="A12" s="119"/>
      <c r="B12" s="19" t="s">
        <v>3</v>
      </c>
      <c r="C12" s="20" t="s">
        <v>162</v>
      </c>
      <c r="D12" s="123"/>
      <c r="E12" s="119"/>
      <c r="F12" s="20" t="s">
        <v>3</v>
      </c>
      <c r="G12" s="20" t="s">
        <v>163</v>
      </c>
      <c r="H12" s="123"/>
      <c r="I12" s="119"/>
      <c r="J12" s="19" t="s">
        <v>3</v>
      </c>
      <c r="K12" s="5" t="s">
        <v>1657</v>
      </c>
      <c r="L12" s="123"/>
    </row>
    <row r="13" spans="1:12" ht="19" customHeight="1" x14ac:dyDescent="0.2">
      <c r="A13" s="119"/>
      <c r="B13" s="124" t="s">
        <v>5</v>
      </c>
      <c r="C13" s="125"/>
      <c r="D13" s="67"/>
      <c r="E13" s="119"/>
      <c r="F13" s="124" t="s">
        <v>6</v>
      </c>
      <c r="G13" s="126"/>
      <c r="H13" s="67"/>
      <c r="I13" s="119"/>
      <c r="J13" s="124" t="s">
        <v>6</v>
      </c>
      <c r="K13" s="125"/>
      <c r="L13" s="67"/>
    </row>
    <row r="14" spans="1:12" ht="19" customHeight="1" thickBot="1" x14ac:dyDescent="0.25">
      <c r="A14" s="120"/>
      <c r="B14" s="127" t="s">
        <v>4</v>
      </c>
      <c r="C14" s="128"/>
      <c r="D14" s="65">
        <f>D13*D11</f>
        <v>0</v>
      </c>
      <c r="E14" s="120"/>
      <c r="F14" s="127" t="s">
        <v>4</v>
      </c>
      <c r="G14" s="129"/>
      <c r="H14" s="65">
        <f>H13*H11</f>
        <v>0</v>
      </c>
      <c r="I14" s="132"/>
      <c r="J14" s="127" t="s">
        <v>4</v>
      </c>
      <c r="K14" s="128"/>
      <c r="L14" s="65">
        <f>L13*L11</f>
        <v>0</v>
      </c>
    </row>
    <row r="15" spans="1:12" ht="19" customHeight="1" thickBot="1" x14ac:dyDescent="0.25">
      <c r="A15" s="11" t="s">
        <v>71</v>
      </c>
      <c r="B15" s="137" t="s">
        <v>902</v>
      </c>
      <c r="C15" s="137"/>
      <c r="D15" s="137"/>
      <c r="E15" s="137"/>
      <c r="F15" s="137"/>
      <c r="G15" s="137"/>
      <c r="H15" s="137"/>
      <c r="I15" s="157"/>
      <c r="J15" s="157"/>
      <c r="K15" s="157"/>
      <c r="L15" s="157"/>
    </row>
    <row r="16" spans="1:12" ht="18" customHeight="1" x14ac:dyDescent="0.2">
      <c r="A16" s="118"/>
      <c r="B16" s="16" t="s">
        <v>0</v>
      </c>
      <c r="C16" s="100" t="s">
        <v>1636</v>
      </c>
      <c r="D16" s="18" t="s">
        <v>546</v>
      </c>
      <c r="E16" s="118"/>
      <c r="F16" s="2" t="s">
        <v>0</v>
      </c>
      <c r="G16" s="110" t="s">
        <v>1637</v>
      </c>
      <c r="H16" s="18" t="s">
        <v>546</v>
      </c>
      <c r="I16" s="118"/>
      <c r="J16" s="16" t="s">
        <v>0</v>
      </c>
      <c r="K16" s="110" t="s">
        <v>1638</v>
      </c>
      <c r="L16" s="18" t="s">
        <v>546</v>
      </c>
    </row>
    <row r="17" spans="1:12" ht="32" customHeight="1" x14ac:dyDescent="0.2">
      <c r="A17" s="119"/>
      <c r="B17" s="19" t="s">
        <v>2</v>
      </c>
      <c r="C17" s="70" t="s">
        <v>1620</v>
      </c>
      <c r="D17" s="121">
        <f>4.6/H2</f>
        <v>0.70769230769230762</v>
      </c>
      <c r="E17" s="119"/>
      <c r="F17" s="20" t="s">
        <v>2</v>
      </c>
      <c r="G17" s="70" t="s">
        <v>1621</v>
      </c>
      <c r="H17" s="121">
        <f>4.6/H2</f>
        <v>0.70769230769230762</v>
      </c>
      <c r="I17" s="119"/>
      <c r="J17" s="19" t="s">
        <v>2</v>
      </c>
      <c r="K17" s="79" t="s">
        <v>1624</v>
      </c>
      <c r="L17" s="121">
        <f>130/H2</f>
        <v>20</v>
      </c>
    </row>
    <row r="18" spans="1:12" ht="34" customHeight="1" x14ac:dyDescent="0.2">
      <c r="A18" s="119"/>
      <c r="B18" s="19" t="s">
        <v>3</v>
      </c>
      <c r="C18" s="20" t="s">
        <v>162</v>
      </c>
      <c r="D18" s="123"/>
      <c r="E18" s="119"/>
      <c r="F18" s="20" t="s">
        <v>3</v>
      </c>
      <c r="G18" s="20" t="s">
        <v>163</v>
      </c>
      <c r="H18" s="123"/>
      <c r="I18" s="119"/>
      <c r="J18" s="19" t="s">
        <v>3</v>
      </c>
      <c r="K18" s="5" t="s">
        <v>874</v>
      </c>
      <c r="L18" s="123"/>
    </row>
    <row r="19" spans="1:12" ht="20" customHeight="1" x14ac:dyDescent="0.2">
      <c r="A19" s="119"/>
      <c r="B19" s="124" t="s">
        <v>5</v>
      </c>
      <c r="C19" s="125"/>
      <c r="D19" s="67"/>
      <c r="E19" s="119"/>
      <c r="F19" s="124" t="s">
        <v>6</v>
      </c>
      <c r="G19" s="126"/>
      <c r="H19" s="67"/>
      <c r="I19" s="119"/>
      <c r="J19" s="124" t="s">
        <v>6</v>
      </c>
      <c r="K19" s="125"/>
      <c r="L19" s="67"/>
    </row>
    <row r="20" spans="1:12" ht="33" customHeight="1" thickBot="1" x14ac:dyDescent="0.25">
      <c r="A20" s="120"/>
      <c r="B20" s="127" t="s">
        <v>4</v>
      </c>
      <c r="C20" s="128"/>
      <c r="D20" s="65">
        <f>D19*D17</f>
        <v>0</v>
      </c>
      <c r="E20" s="120"/>
      <c r="F20" s="127" t="s">
        <v>4</v>
      </c>
      <c r="G20" s="129"/>
      <c r="H20" s="65">
        <f>H19*H17</f>
        <v>0</v>
      </c>
      <c r="I20" s="132"/>
      <c r="J20" s="127" t="s">
        <v>4</v>
      </c>
      <c r="K20" s="128"/>
      <c r="L20" s="65">
        <f>L19*L17</f>
        <v>0</v>
      </c>
    </row>
    <row r="21" spans="1:12" ht="18" customHeight="1" thickBot="1" x14ac:dyDescent="0.25">
      <c r="A21" s="11" t="s">
        <v>71</v>
      </c>
      <c r="B21" s="137" t="s">
        <v>902</v>
      </c>
      <c r="C21" s="137"/>
      <c r="D21" s="137"/>
      <c r="E21" s="137"/>
      <c r="F21" s="137"/>
      <c r="G21" s="137"/>
      <c r="H21" s="137"/>
      <c r="I21" s="157"/>
      <c r="J21" s="157"/>
      <c r="K21" s="157"/>
      <c r="L21" s="157"/>
    </row>
    <row r="22" spans="1:12" ht="33" customHeight="1" x14ac:dyDescent="0.2">
      <c r="A22" s="118"/>
      <c r="B22" s="16" t="s">
        <v>0</v>
      </c>
      <c r="C22" s="100" t="s">
        <v>1640</v>
      </c>
      <c r="D22" s="18" t="s">
        <v>546</v>
      </c>
      <c r="E22" s="118"/>
      <c r="F22" s="2" t="s">
        <v>0</v>
      </c>
      <c r="G22" s="110" t="s">
        <v>1641</v>
      </c>
      <c r="H22" s="18" t="s">
        <v>546</v>
      </c>
      <c r="I22" s="118"/>
      <c r="J22" s="16" t="s">
        <v>0</v>
      </c>
      <c r="K22" s="110" t="s">
        <v>1642</v>
      </c>
      <c r="L22" s="18" t="s">
        <v>546</v>
      </c>
    </row>
    <row r="23" spans="1:12" ht="33" customHeight="1" x14ac:dyDescent="0.2">
      <c r="A23" s="119"/>
      <c r="B23" s="19" t="s">
        <v>2</v>
      </c>
      <c r="C23" s="70" t="s">
        <v>1622</v>
      </c>
      <c r="D23" s="121">
        <f>4.6/H2</f>
        <v>0.70769230769230762</v>
      </c>
      <c r="E23" s="119"/>
      <c r="F23" s="20" t="s">
        <v>2</v>
      </c>
      <c r="G23" s="70" t="s">
        <v>1623</v>
      </c>
      <c r="H23" s="121">
        <f>4.6/H2</f>
        <v>0.70769230769230762</v>
      </c>
      <c r="I23" s="119"/>
      <c r="J23" s="19" t="s">
        <v>2</v>
      </c>
      <c r="K23" s="79" t="s">
        <v>1624</v>
      </c>
      <c r="L23" s="121">
        <f>130/H2</f>
        <v>20</v>
      </c>
    </row>
    <row r="24" spans="1:12" ht="33" customHeight="1" x14ac:dyDescent="0.2">
      <c r="A24" s="119"/>
      <c r="B24" s="19" t="s">
        <v>3</v>
      </c>
      <c r="C24" s="20" t="s">
        <v>162</v>
      </c>
      <c r="D24" s="123"/>
      <c r="E24" s="119"/>
      <c r="F24" s="20" t="s">
        <v>3</v>
      </c>
      <c r="G24" s="20" t="s">
        <v>163</v>
      </c>
      <c r="H24" s="123"/>
      <c r="I24" s="119"/>
      <c r="J24" s="19" t="s">
        <v>3</v>
      </c>
      <c r="K24" s="5" t="s">
        <v>874</v>
      </c>
      <c r="L24" s="123"/>
    </row>
    <row r="25" spans="1:12" ht="33" customHeight="1" x14ac:dyDescent="0.2">
      <c r="A25" s="119"/>
      <c r="B25" s="124" t="s">
        <v>5</v>
      </c>
      <c r="C25" s="125"/>
      <c r="D25" s="67"/>
      <c r="E25" s="119"/>
      <c r="F25" s="124" t="s">
        <v>6</v>
      </c>
      <c r="G25" s="126"/>
      <c r="H25" s="67"/>
      <c r="I25" s="119"/>
      <c r="J25" s="124" t="s">
        <v>6</v>
      </c>
      <c r="K25" s="125"/>
      <c r="L25" s="67"/>
    </row>
    <row r="26" spans="1:12" ht="33" customHeight="1" thickBot="1" x14ac:dyDescent="0.25">
      <c r="A26" s="120"/>
      <c r="B26" s="127" t="s">
        <v>4</v>
      </c>
      <c r="C26" s="128"/>
      <c r="D26" s="65">
        <f>D25*D23</f>
        <v>0</v>
      </c>
      <c r="E26" s="120"/>
      <c r="F26" s="127" t="s">
        <v>4</v>
      </c>
      <c r="G26" s="129"/>
      <c r="H26" s="65">
        <f>H25*H23</f>
        <v>0</v>
      </c>
      <c r="I26" s="132"/>
      <c r="J26" s="127" t="s">
        <v>4</v>
      </c>
      <c r="K26" s="128"/>
      <c r="L26" s="65">
        <f>L25*L23</f>
        <v>0</v>
      </c>
    </row>
    <row r="27" spans="1:12" ht="22" customHeight="1" thickBot="1" x14ac:dyDescent="0.25">
      <c r="A27" s="115" t="s">
        <v>902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215"/>
    </row>
    <row r="28" spans="1:12" ht="20" customHeight="1" x14ac:dyDescent="0.2">
      <c r="A28" s="118"/>
      <c r="B28" s="16" t="s">
        <v>0</v>
      </c>
      <c r="C28" s="100" t="s">
        <v>926</v>
      </c>
      <c r="D28" s="18" t="s">
        <v>546</v>
      </c>
      <c r="E28" s="118"/>
      <c r="F28" s="2" t="s">
        <v>0</v>
      </c>
      <c r="G28" s="110" t="s">
        <v>871</v>
      </c>
      <c r="H28" s="18" t="s">
        <v>546</v>
      </c>
      <c r="I28" s="118"/>
      <c r="J28" s="16" t="s">
        <v>0</v>
      </c>
      <c r="K28" s="110" t="s">
        <v>875</v>
      </c>
      <c r="L28" s="18" t="s">
        <v>546</v>
      </c>
    </row>
    <row r="29" spans="1:12" ht="22" customHeight="1" x14ac:dyDescent="0.2">
      <c r="A29" s="119"/>
      <c r="B29" s="19" t="s">
        <v>2</v>
      </c>
      <c r="C29" s="70" t="s">
        <v>870</v>
      </c>
      <c r="D29" s="121">
        <f>4.6/H2</f>
        <v>0.70769230769230762</v>
      </c>
      <c r="E29" s="119"/>
      <c r="F29" s="20" t="s">
        <v>2</v>
      </c>
      <c r="G29" s="70" t="s">
        <v>872</v>
      </c>
      <c r="H29" s="121">
        <f>4.6/H2</f>
        <v>0.70769230769230762</v>
      </c>
      <c r="I29" s="119"/>
      <c r="J29" s="19" t="s">
        <v>2</v>
      </c>
      <c r="K29" s="79" t="s">
        <v>873</v>
      </c>
      <c r="L29" s="121">
        <f>130/H2</f>
        <v>20</v>
      </c>
    </row>
    <row r="30" spans="1:12" ht="43" customHeight="1" x14ac:dyDescent="0.2">
      <c r="A30" s="119"/>
      <c r="B30" s="19" t="s">
        <v>3</v>
      </c>
      <c r="C30" s="20" t="s">
        <v>162</v>
      </c>
      <c r="D30" s="123"/>
      <c r="E30" s="119"/>
      <c r="F30" s="20" t="s">
        <v>3</v>
      </c>
      <c r="G30" s="20" t="s">
        <v>163</v>
      </c>
      <c r="H30" s="123"/>
      <c r="I30" s="119"/>
      <c r="J30" s="19" t="s">
        <v>3</v>
      </c>
      <c r="K30" s="5" t="s">
        <v>874</v>
      </c>
      <c r="L30" s="123"/>
    </row>
    <row r="31" spans="1:12" ht="28" customHeight="1" x14ac:dyDescent="0.2">
      <c r="A31" s="119"/>
      <c r="B31" s="124" t="s">
        <v>5</v>
      </c>
      <c r="C31" s="125"/>
      <c r="D31" s="67"/>
      <c r="E31" s="119"/>
      <c r="F31" s="124" t="s">
        <v>6</v>
      </c>
      <c r="G31" s="126"/>
      <c r="H31" s="67"/>
      <c r="I31" s="119"/>
      <c r="J31" s="124" t="s">
        <v>6</v>
      </c>
      <c r="K31" s="125"/>
      <c r="L31" s="67"/>
    </row>
    <row r="32" spans="1:12" ht="20" customHeight="1" thickBot="1" x14ac:dyDescent="0.25">
      <c r="A32" s="120"/>
      <c r="B32" s="127" t="s">
        <v>4</v>
      </c>
      <c r="C32" s="128"/>
      <c r="D32" s="65">
        <f>D31*D29</f>
        <v>0</v>
      </c>
      <c r="E32" s="120"/>
      <c r="F32" s="127" t="s">
        <v>4</v>
      </c>
      <c r="G32" s="129"/>
      <c r="H32" s="65">
        <f>H31*H29</f>
        <v>0</v>
      </c>
      <c r="I32" s="132"/>
      <c r="J32" s="127" t="s">
        <v>4</v>
      </c>
      <c r="K32" s="128"/>
      <c r="L32" s="65">
        <f>L31*L29</f>
        <v>0</v>
      </c>
    </row>
    <row r="33" spans="1:12" ht="20" customHeight="1" thickBot="1" x14ac:dyDescent="0.25">
      <c r="A33" s="11" t="s">
        <v>71</v>
      </c>
      <c r="B33" s="137" t="s">
        <v>902</v>
      </c>
      <c r="C33" s="137"/>
      <c r="D33" s="137"/>
      <c r="E33" s="137"/>
      <c r="F33" s="137"/>
      <c r="G33" s="137"/>
      <c r="H33" s="137"/>
      <c r="I33" s="157"/>
      <c r="J33" s="157"/>
      <c r="K33" s="157"/>
      <c r="L33" s="157"/>
    </row>
    <row r="34" spans="1:12" ht="20" customHeight="1" x14ac:dyDescent="0.2">
      <c r="A34" s="118"/>
      <c r="B34" s="16" t="s">
        <v>0</v>
      </c>
      <c r="C34" s="100" t="s">
        <v>924</v>
      </c>
      <c r="D34" s="18" t="s">
        <v>546</v>
      </c>
      <c r="E34" s="118"/>
      <c r="F34" s="2" t="s">
        <v>0</v>
      </c>
      <c r="G34" s="110" t="s">
        <v>925</v>
      </c>
      <c r="H34" s="18" t="s">
        <v>546</v>
      </c>
      <c r="I34" s="118"/>
      <c r="J34" s="16" t="s">
        <v>0</v>
      </c>
      <c r="K34" s="110" t="s">
        <v>927</v>
      </c>
      <c r="L34" s="18" t="s">
        <v>546</v>
      </c>
    </row>
    <row r="35" spans="1:12" ht="34" customHeight="1" x14ac:dyDescent="0.2">
      <c r="A35" s="119"/>
      <c r="B35" s="19" t="s">
        <v>2</v>
      </c>
      <c r="C35" s="70" t="s">
        <v>922</v>
      </c>
      <c r="D35" s="121">
        <f>4.6/H2</f>
        <v>0.70769230769230762</v>
      </c>
      <c r="E35" s="119"/>
      <c r="F35" s="20" t="s">
        <v>2</v>
      </c>
      <c r="G35" s="70" t="s">
        <v>923</v>
      </c>
      <c r="H35" s="121">
        <f>4.6/H2</f>
        <v>0.70769230769230762</v>
      </c>
      <c r="I35" s="119"/>
      <c r="J35" s="19" t="s">
        <v>2</v>
      </c>
      <c r="K35" s="79" t="s">
        <v>928</v>
      </c>
      <c r="L35" s="121">
        <f>140/H2</f>
        <v>21.53846153846154</v>
      </c>
    </row>
    <row r="36" spans="1:12" ht="41" customHeight="1" x14ac:dyDescent="0.2">
      <c r="A36" s="119"/>
      <c r="B36" s="19" t="s">
        <v>3</v>
      </c>
      <c r="C36" s="20" t="s">
        <v>162</v>
      </c>
      <c r="D36" s="123"/>
      <c r="E36" s="119"/>
      <c r="F36" s="20" t="s">
        <v>3</v>
      </c>
      <c r="G36" s="20" t="s">
        <v>163</v>
      </c>
      <c r="H36" s="123"/>
      <c r="I36" s="119"/>
      <c r="J36" s="19" t="s">
        <v>3</v>
      </c>
      <c r="K36" s="5" t="s">
        <v>929</v>
      </c>
      <c r="L36" s="123"/>
    </row>
    <row r="37" spans="1:12" ht="20" customHeight="1" x14ac:dyDescent="0.2">
      <c r="A37" s="119"/>
      <c r="B37" s="124" t="s">
        <v>5</v>
      </c>
      <c r="C37" s="125"/>
      <c r="D37" s="67"/>
      <c r="E37" s="119"/>
      <c r="F37" s="124" t="s">
        <v>6</v>
      </c>
      <c r="G37" s="126"/>
      <c r="H37" s="67"/>
      <c r="I37" s="119"/>
      <c r="J37" s="124" t="s">
        <v>6</v>
      </c>
      <c r="K37" s="125"/>
      <c r="L37" s="67"/>
    </row>
    <row r="38" spans="1:12" ht="20" customHeight="1" thickBot="1" x14ac:dyDescent="0.25">
      <c r="A38" s="120"/>
      <c r="B38" s="127" t="s">
        <v>4</v>
      </c>
      <c r="C38" s="128"/>
      <c r="D38" s="65">
        <f>D37*D35</f>
        <v>0</v>
      </c>
      <c r="E38" s="120"/>
      <c r="F38" s="127" t="s">
        <v>4</v>
      </c>
      <c r="G38" s="129"/>
      <c r="H38" s="65">
        <f>H37*H35</f>
        <v>0</v>
      </c>
      <c r="I38" s="132"/>
      <c r="J38" s="127" t="s">
        <v>4</v>
      </c>
      <c r="K38" s="128"/>
      <c r="L38" s="65">
        <f>L37*L35</f>
        <v>0</v>
      </c>
    </row>
    <row r="39" spans="1:12" ht="20" customHeight="1" thickBot="1" x14ac:dyDescent="0.25">
      <c r="A39" s="6"/>
      <c r="B39" s="137" t="s">
        <v>902</v>
      </c>
      <c r="C39" s="137"/>
      <c r="D39" s="137"/>
      <c r="E39" s="137"/>
      <c r="F39" s="137"/>
      <c r="G39" s="137"/>
      <c r="H39" s="137"/>
      <c r="I39" s="157"/>
      <c r="J39" s="157"/>
      <c r="K39" s="157"/>
      <c r="L39" s="157"/>
    </row>
    <row r="40" spans="1:12" ht="20" customHeight="1" x14ac:dyDescent="0.2">
      <c r="A40" s="118"/>
      <c r="B40" s="16" t="s">
        <v>0</v>
      </c>
      <c r="C40" s="100" t="s">
        <v>947</v>
      </c>
      <c r="D40" s="18" t="s">
        <v>546</v>
      </c>
      <c r="E40" s="118"/>
      <c r="F40" s="2" t="s">
        <v>0</v>
      </c>
      <c r="G40" s="110" t="s">
        <v>946</v>
      </c>
      <c r="H40" s="18" t="s">
        <v>546</v>
      </c>
      <c r="I40" s="118"/>
      <c r="J40" s="16" t="s">
        <v>0</v>
      </c>
      <c r="K40" s="110" t="s">
        <v>948</v>
      </c>
      <c r="L40" s="18" t="s">
        <v>546</v>
      </c>
    </row>
    <row r="41" spans="1:12" ht="26" customHeight="1" x14ac:dyDescent="0.2">
      <c r="A41" s="119"/>
      <c r="B41" s="19" t="s">
        <v>2</v>
      </c>
      <c r="C41" s="70" t="s">
        <v>944</v>
      </c>
      <c r="D41" s="121">
        <f>5.2/H2</f>
        <v>0.8</v>
      </c>
      <c r="E41" s="119"/>
      <c r="F41" s="20" t="s">
        <v>2</v>
      </c>
      <c r="G41" s="70" t="s">
        <v>945</v>
      </c>
      <c r="H41" s="121">
        <f>5.2/H2</f>
        <v>0.8</v>
      </c>
      <c r="I41" s="119"/>
      <c r="J41" s="19" t="s">
        <v>2</v>
      </c>
      <c r="K41" s="79" t="s">
        <v>949</v>
      </c>
      <c r="L41" s="121">
        <f>140/H2</f>
        <v>21.53846153846154</v>
      </c>
    </row>
    <row r="42" spans="1:12" ht="35" customHeight="1" x14ac:dyDescent="0.2">
      <c r="A42" s="119"/>
      <c r="B42" s="19" t="s">
        <v>3</v>
      </c>
      <c r="C42" s="20" t="s">
        <v>162</v>
      </c>
      <c r="D42" s="123"/>
      <c r="E42" s="119"/>
      <c r="F42" s="20" t="s">
        <v>3</v>
      </c>
      <c r="G42" s="20" t="s">
        <v>163</v>
      </c>
      <c r="H42" s="123"/>
      <c r="I42" s="119"/>
      <c r="J42" s="19" t="s">
        <v>3</v>
      </c>
      <c r="K42" s="5" t="s">
        <v>950</v>
      </c>
      <c r="L42" s="123"/>
    </row>
    <row r="43" spans="1:12" ht="20" customHeight="1" x14ac:dyDescent="0.2">
      <c r="A43" s="119"/>
      <c r="B43" s="124" t="s">
        <v>5</v>
      </c>
      <c r="C43" s="125"/>
      <c r="D43" s="67"/>
      <c r="E43" s="119"/>
      <c r="F43" s="124" t="s">
        <v>6</v>
      </c>
      <c r="G43" s="126"/>
      <c r="H43" s="67"/>
      <c r="I43" s="119"/>
      <c r="J43" s="124" t="s">
        <v>6</v>
      </c>
      <c r="K43" s="125"/>
      <c r="L43" s="67"/>
    </row>
    <row r="44" spans="1:12" ht="20" customHeight="1" thickBot="1" x14ac:dyDescent="0.25">
      <c r="A44" s="120"/>
      <c r="B44" s="127" t="s">
        <v>4</v>
      </c>
      <c r="C44" s="128"/>
      <c r="D44" s="65">
        <f>D43*D41</f>
        <v>0</v>
      </c>
      <c r="E44" s="120"/>
      <c r="F44" s="127" t="s">
        <v>4</v>
      </c>
      <c r="G44" s="129"/>
      <c r="H44" s="65">
        <f>H43*H41</f>
        <v>0</v>
      </c>
      <c r="I44" s="132"/>
      <c r="J44" s="127" t="s">
        <v>4</v>
      </c>
      <c r="K44" s="128"/>
      <c r="L44" s="65">
        <f>L43*L41</f>
        <v>0</v>
      </c>
    </row>
    <row r="45" spans="1:12" ht="20" customHeight="1" thickBot="1" x14ac:dyDescent="0.25">
      <c r="A45" s="11" t="s">
        <v>71</v>
      </c>
      <c r="B45" s="137" t="s">
        <v>902</v>
      </c>
      <c r="C45" s="137"/>
      <c r="D45" s="137"/>
      <c r="E45" s="137"/>
      <c r="F45" s="137"/>
      <c r="G45" s="137"/>
      <c r="H45" s="137"/>
      <c r="I45" s="157"/>
      <c r="J45" s="157"/>
      <c r="K45" s="157"/>
      <c r="L45" s="157"/>
    </row>
    <row r="46" spans="1:12" x14ac:dyDescent="0.2">
      <c r="A46" s="118"/>
      <c r="B46" s="16" t="s">
        <v>0</v>
      </c>
      <c r="C46" s="100" t="s">
        <v>240</v>
      </c>
      <c r="D46" s="18" t="s">
        <v>546</v>
      </c>
      <c r="E46" s="118"/>
      <c r="F46" s="2" t="s">
        <v>0</v>
      </c>
      <c r="G46" s="110" t="s">
        <v>241</v>
      </c>
      <c r="H46" s="18" t="s">
        <v>546</v>
      </c>
      <c r="I46" s="118"/>
      <c r="J46" s="16" t="s">
        <v>0</v>
      </c>
      <c r="K46" s="110" t="s">
        <v>278</v>
      </c>
      <c r="L46" s="18" t="s">
        <v>546</v>
      </c>
    </row>
    <row r="47" spans="1:12" ht="24" x14ac:dyDescent="0.2">
      <c r="A47" s="119"/>
      <c r="B47" s="19" t="s">
        <v>2</v>
      </c>
      <c r="C47" s="70" t="s">
        <v>597</v>
      </c>
      <c r="D47" s="121">
        <f>4.6/H2</f>
        <v>0.70769230769230762</v>
      </c>
      <c r="E47" s="119"/>
      <c r="F47" s="20" t="s">
        <v>2</v>
      </c>
      <c r="G47" s="70" t="s">
        <v>598</v>
      </c>
      <c r="H47" s="121">
        <f>4.6/H2</f>
        <v>0.70769230769230762</v>
      </c>
      <c r="I47" s="119"/>
      <c r="J47" s="19" t="s">
        <v>2</v>
      </c>
      <c r="K47" s="79" t="s">
        <v>604</v>
      </c>
      <c r="L47" s="121">
        <f>130/H2</f>
        <v>20</v>
      </c>
    </row>
    <row r="48" spans="1:12" ht="33" x14ac:dyDescent="0.2">
      <c r="A48" s="119"/>
      <c r="B48" s="19" t="s">
        <v>3</v>
      </c>
      <c r="C48" s="20" t="s">
        <v>162</v>
      </c>
      <c r="D48" s="123"/>
      <c r="E48" s="119"/>
      <c r="F48" s="20" t="s">
        <v>3</v>
      </c>
      <c r="G48" s="20" t="s">
        <v>163</v>
      </c>
      <c r="H48" s="123"/>
      <c r="I48" s="119"/>
      <c r="J48" s="19" t="s">
        <v>3</v>
      </c>
      <c r="K48" s="5" t="s">
        <v>277</v>
      </c>
      <c r="L48" s="123"/>
    </row>
    <row r="49" spans="1:12" x14ac:dyDescent="0.2">
      <c r="A49" s="119"/>
      <c r="B49" s="124" t="s">
        <v>5</v>
      </c>
      <c r="C49" s="125"/>
      <c r="D49" s="67"/>
      <c r="E49" s="119"/>
      <c r="F49" s="124" t="s">
        <v>6</v>
      </c>
      <c r="G49" s="126"/>
      <c r="H49" s="67"/>
      <c r="I49" s="119"/>
      <c r="J49" s="124" t="s">
        <v>6</v>
      </c>
      <c r="K49" s="125"/>
      <c r="L49" s="67"/>
    </row>
    <row r="50" spans="1:12" ht="16" thickBot="1" x14ac:dyDescent="0.25">
      <c r="A50" s="120"/>
      <c r="B50" s="127" t="s">
        <v>4</v>
      </c>
      <c r="C50" s="128"/>
      <c r="D50" s="65">
        <f>D49*D47</f>
        <v>0</v>
      </c>
      <c r="E50" s="120"/>
      <c r="F50" s="127" t="s">
        <v>4</v>
      </c>
      <c r="G50" s="129"/>
      <c r="H50" s="65">
        <f>H49*H47</f>
        <v>0</v>
      </c>
      <c r="I50" s="132"/>
      <c r="J50" s="127" t="s">
        <v>4</v>
      </c>
      <c r="K50" s="128"/>
      <c r="L50" s="65">
        <f>L49*L47</f>
        <v>0</v>
      </c>
    </row>
    <row r="51" spans="1:12" ht="16" thickBot="1" x14ac:dyDescent="0.25">
      <c r="A51" s="11" t="s">
        <v>71</v>
      </c>
      <c r="B51" s="137" t="s">
        <v>902</v>
      </c>
      <c r="C51" s="137"/>
      <c r="D51" s="137"/>
      <c r="E51" s="137"/>
      <c r="F51" s="137"/>
      <c r="G51" s="137"/>
      <c r="H51" s="137"/>
      <c r="I51" s="157"/>
      <c r="J51" s="157"/>
      <c r="K51" s="157"/>
      <c r="L51" s="157"/>
    </row>
    <row r="52" spans="1:12" x14ac:dyDescent="0.2">
      <c r="A52" s="118"/>
      <c r="B52" s="16" t="s">
        <v>0</v>
      </c>
      <c r="C52" s="100" t="s">
        <v>513</v>
      </c>
      <c r="D52" s="18" t="s">
        <v>546</v>
      </c>
      <c r="E52" s="118"/>
      <c r="F52" s="2" t="s">
        <v>0</v>
      </c>
      <c r="G52" s="110" t="s">
        <v>514</v>
      </c>
      <c r="H52" s="18" t="s">
        <v>546</v>
      </c>
      <c r="I52" s="118"/>
      <c r="J52" s="16" t="s">
        <v>0</v>
      </c>
      <c r="K52" s="110" t="s">
        <v>515</v>
      </c>
      <c r="L52" s="18" t="s">
        <v>546</v>
      </c>
    </row>
    <row r="53" spans="1:12" ht="24" x14ac:dyDescent="0.2">
      <c r="A53" s="119"/>
      <c r="B53" s="19" t="s">
        <v>2</v>
      </c>
      <c r="C53" s="70" t="s">
        <v>601</v>
      </c>
      <c r="D53" s="121">
        <f>5/H2</f>
        <v>0.76923076923076927</v>
      </c>
      <c r="E53" s="119"/>
      <c r="F53" s="20" t="s">
        <v>2</v>
      </c>
      <c r="G53" s="70" t="s">
        <v>516</v>
      </c>
      <c r="H53" s="121">
        <f>5/H2</f>
        <v>0.76923076923076927</v>
      </c>
      <c r="I53" s="119"/>
      <c r="J53" s="19" t="s">
        <v>2</v>
      </c>
      <c r="K53" s="79" t="s">
        <v>602</v>
      </c>
      <c r="L53" s="121">
        <f>140/H2</f>
        <v>21.53846153846154</v>
      </c>
    </row>
    <row r="54" spans="1:12" ht="33" x14ac:dyDescent="0.2">
      <c r="A54" s="119"/>
      <c r="B54" s="19" t="s">
        <v>3</v>
      </c>
      <c r="C54" s="20" t="s">
        <v>162</v>
      </c>
      <c r="D54" s="131"/>
      <c r="E54" s="119"/>
      <c r="F54" s="20" t="s">
        <v>3</v>
      </c>
      <c r="G54" s="20" t="s">
        <v>163</v>
      </c>
      <c r="H54" s="131"/>
      <c r="I54" s="119"/>
      <c r="J54" s="19" t="s">
        <v>3</v>
      </c>
      <c r="K54" s="5" t="s">
        <v>517</v>
      </c>
      <c r="L54" s="131"/>
    </row>
    <row r="55" spans="1:12" x14ac:dyDescent="0.2">
      <c r="A55" s="119"/>
      <c r="B55" s="124" t="s">
        <v>5</v>
      </c>
      <c r="C55" s="125"/>
      <c r="D55" s="67"/>
      <c r="E55" s="119"/>
      <c r="F55" s="124" t="s">
        <v>6</v>
      </c>
      <c r="G55" s="126"/>
      <c r="H55" s="67"/>
      <c r="I55" s="119"/>
      <c r="J55" s="124" t="s">
        <v>6</v>
      </c>
      <c r="K55" s="125"/>
      <c r="L55" s="67"/>
    </row>
    <row r="56" spans="1:12" ht="16" thickBot="1" x14ac:dyDescent="0.25">
      <c r="A56" s="120"/>
      <c r="B56" s="127" t="s">
        <v>4</v>
      </c>
      <c r="C56" s="128"/>
      <c r="D56" s="65">
        <f>D55*D53</f>
        <v>0</v>
      </c>
      <c r="E56" s="120"/>
      <c r="F56" s="127" t="s">
        <v>4</v>
      </c>
      <c r="G56" s="129"/>
      <c r="H56" s="65">
        <f>H55*H53</f>
        <v>0</v>
      </c>
      <c r="I56" s="132"/>
      <c r="J56" s="127" t="s">
        <v>4</v>
      </c>
      <c r="K56" s="128"/>
      <c r="L56" s="65">
        <f>L55*L53</f>
        <v>0</v>
      </c>
    </row>
    <row r="57" spans="1:12" ht="16" thickBot="1" x14ac:dyDescent="0.25">
      <c r="A57" s="11" t="s">
        <v>71</v>
      </c>
      <c r="B57" s="137" t="s">
        <v>173</v>
      </c>
      <c r="C57" s="137"/>
      <c r="D57" s="137"/>
      <c r="E57" s="137"/>
      <c r="F57" s="137"/>
      <c r="G57" s="137"/>
      <c r="H57" s="137"/>
      <c r="I57" s="157"/>
      <c r="J57" s="157"/>
      <c r="K57" s="157"/>
      <c r="L57" s="157"/>
    </row>
    <row r="58" spans="1:12" x14ac:dyDescent="0.2">
      <c r="A58" s="118"/>
      <c r="B58" s="16" t="s">
        <v>0</v>
      </c>
      <c r="C58" s="100" t="s">
        <v>346</v>
      </c>
      <c r="D58" s="18" t="s">
        <v>546</v>
      </c>
      <c r="E58" s="118"/>
      <c r="F58" s="2" t="s">
        <v>0</v>
      </c>
      <c r="G58" s="110" t="s">
        <v>347</v>
      </c>
      <c r="H58" s="18" t="s">
        <v>546</v>
      </c>
      <c r="I58" s="118"/>
      <c r="J58" s="16" t="s">
        <v>0</v>
      </c>
      <c r="K58" s="110" t="s">
        <v>349</v>
      </c>
      <c r="L58" s="18" t="s">
        <v>546</v>
      </c>
    </row>
    <row r="59" spans="1:12" ht="24" x14ac:dyDescent="0.2">
      <c r="A59" s="119"/>
      <c r="B59" s="19" t="s">
        <v>2</v>
      </c>
      <c r="C59" s="69" t="s">
        <v>600</v>
      </c>
      <c r="D59" s="121">
        <f>4.6/H2</f>
        <v>0.70769230769230762</v>
      </c>
      <c r="E59" s="119"/>
      <c r="F59" s="20" t="s">
        <v>2</v>
      </c>
      <c r="G59" s="70" t="s">
        <v>348</v>
      </c>
      <c r="H59" s="121">
        <f>4.6/H2</f>
        <v>0.70769230769230762</v>
      </c>
      <c r="I59" s="119"/>
      <c r="J59" s="19" t="s">
        <v>2</v>
      </c>
      <c r="K59" s="79" t="s">
        <v>603</v>
      </c>
      <c r="L59" s="121">
        <f>130/H2</f>
        <v>20</v>
      </c>
    </row>
    <row r="60" spans="1:12" ht="33" x14ac:dyDescent="0.2">
      <c r="A60" s="119"/>
      <c r="B60" s="19" t="s">
        <v>3</v>
      </c>
      <c r="C60" s="20" t="s">
        <v>162</v>
      </c>
      <c r="D60" s="131"/>
      <c r="E60" s="119"/>
      <c r="F60" s="20" t="s">
        <v>3</v>
      </c>
      <c r="G60" s="20" t="s">
        <v>163</v>
      </c>
      <c r="H60" s="131"/>
      <c r="I60" s="119"/>
      <c r="J60" s="19" t="s">
        <v>3</v>
      </c>
      <c r="K60" s="5" t="s">
        <v>350</v>
      </c>
      <c r="L60" s="131"/>
    </row>
    <row r="61" spans="1:12" x14ac:dyDescent="0.2">
      <c r="A61" s="119"/>
      <c r="B61" s="124" t="s">
        <v>5</v>
      </c>
      <c r="C61" s="125"/>
      <c r="D61" s="67"/>
      <c r="E61" s="119"/>
      <c r="F61" s="124" t="s">
        <v>6</v>
      </c>
      <c r="G61" s="126"/>
      <c r="H61" s="67"/>
      <c r="I61" s="119"/>
      <c r="J61" s="124" t="s">
        <v>6</v>
      </c>
      <c r="K61" s="125"/>
      <c r="L61" s="67"/>
    </row>
    <row r="62" spans="1:12" ht="16" thickBot="1" x14ac:dyDescent="0.25">
      <c r="A62" s="120"/>
      <c r="B62" s="127" t="s">
        <v>4</v>
      </c>
      <c r="C62" s="128"/>
      <c r="D62" s="65">
        <f>D61*D59</f>
        <v>0</v>
      </c>
      <c r="E62" s="120"/>
      <c r="F62" s="127" t="s">
        <v>4</v>
      </c>
      <c r="G62" s="129"/>
      <c r="H62" s="65">
        <f>H61*H59</f>
        <v>0</v>
      </c>
      <c r="I62" s="132"/>
      <c r="J62" s="127" t="s">
        <v>4</v>
      </c>
      <c r="K62" s="128"/>
      <c r="L62" s="65">
        <f>L61*L59</f>
        <v>0</v>
      </c>
    </row>
    <row r="63" spans="1:12" ht="16" thickBot="1" x14ac:dyDescent="0.25">
      <c r="A63" s="11" t="s">
        <v>71</v>
      </c>
      <c r="B63" s="137" t="str">
        <f>B51</f>
        <v>Минимальный заказ чехлов от 10 штук 1 модели! Общее количество  чехлов должно составлять не менее 300 штук</v>
      </c>
      <c r="C63" s="137"/>
      <c r="D63" s="137"/>
      <c r="E63" s="137"/>
      <c r="F63" s="137"/>
      <c r="G63" s="137"/>
      <c r="H63" s="137"/>
      <c r="I63" s="157"/>
      <c r="J63" s="157"/>
      <c r="K63" s="157"/>
      <c r="L63" s="157"/>
    </row>
    <row r="64" spans="1:12" x14ac:dyDescent="0.2">
      <c r="A64" s="118"/>
      <c r="B64" s="16" t="s">
        <v>0</v>
      </c>
      <c r="C64" s="100" t="s">
        <v>493</v>
      </c>
      <c r="D64" s="18" t="s">
        <v>546</v>
      </c>
      <c r="E64" s="118"/>
      <c r="F64" s="2" t="s">
        <v>0</v>
      </c>
      <c r="G64" s="110" t="s">
        <v>494</v>
      </c>
      <c r="H64" s="18" t="s">
        <v>546</v>
      </c>
      <c r="I64" s="118"/>
      <c r="J64" s="16" t="s">
        <v>0</v>
      </c>
      <c r="K64" s="110" t="s">
        <v>495</v>
      </c>
      <c r="L64" s="18" t="s">
        <v>546</v>
      </c>
    </row>
    <row r="65" spans="1:12" ht="24" x14ac:dyDescent="0.2">
      <c r="A65" s="119"/>
      <c r="B65" s="19" t="s">
        <v>2</v>
      </c>
      <c r="C65" s="70" t="s">
        <v>605</v>
      </c>
      <c r="D65" s="121">
        <f>5/H2</f>
        <v>0.76923076923076927</v>
      </c>
      <c r="E65" s="119"/>
      <c r="F65" s="20" t="s">
        <v>2</v>
      </c>
      <c r="G65" s="70" t="s">
        <v>607</v>
      </c>
      <c r="H65" s="121">
        <f>5/H2</f>
        <v>0.76923076923076927</v>
      </c>
      <c r="I65" s="119"/>
      <c r="J65" s="19" t="s">
        <v>2</v>
      </c>
      <c r="K65" s="79" t="s">
        <v>606</v>
      </c>
      <c r="L65" s="121">
        <f>140/H2</f>
        <v>21.53846153846154</v>
      </c>
    </row>
    <row r="66" spans="1:12" ht="33" x14ac:dyDescent="0.2">
      <c r="A66" s="119"/>
      <c r="B66" s="19" t="s">
        <v>3</v>
      </c>
      <c r="C66" s="20" t="s">
        <v>162</v>
      </c>
      <c r="D66" s="131"/>
      <c r="E66" s="119"/>
      <c r="F66" s="20" t="s">
        <v>3</v>
      </c>
      <c r="G66" s="20" t="s">
        <v>163</v>
      </c>
      <c r="H66" s="131"/>
      <c r="I66" s="119"/>
      <c r="J66" s="19" t="s">
        <v>3</v>
      </c>
      <c r="K66" s="5" t="s">
        <v>496</v>
      </c>
      <c r="L66" s="131"/>
    </row>
    <row r="67" spans="1:12" x14ac:dyDescent="0.2">
      <c r="A67" s="119"/>
      <c r="B67" s="124" t="s">
        <v>5</v>
      </c>
      <c r="C67" s="125"/>
      <c r="D67" s="67"/>
      <c r="E67" s="119"/>
      <c r="F67" s="124" t="s">
        <v>6</v>
      </c>
      <c r="G67" s="126"/>
      <c r="H67" s="67"/>
      <c r="I67" s="119"/>
      <c r="J67" s="124" t="s">
        <v>6</v>
      </c>
      <c r="K67" s="125"/>
      <c r="L67" s="67"/>
    </row>
    <row r="68" spans="1:12" ht="16" thickBot="1" x14ac:dyDescent="0.25">
      <c r="A68" s="120"/>
      <c r="B68" s="127" t="s">
        <v>4</v>
      </c>
      <c r="C68" s="128"/>
      <c r="D68" s="65">
        <f>D67*D65</f>
        <v>0</v>
      </c>
      <c r="E68" s="120"/>
      <c r="F68" s="127" t="s">
        <v>4</v>
      </c>
      <c r="G68" s="129"/>
      <c r="H68" s="65">
        <f>H67*H65</f>
        <v>0</v>
      </c>
      <c r="I68" s="132"/>
      <c r="J68" s="127" t="s">
        <v>4</v>
      </c>
      <c r="K68" s="128"/>
      <c r="L68" s="65">
        <f>L67*L65</f>
        <v>0</v>
      </c>
    </row>
    <row r="69" spans="1:12" ht="17" thickBot="1" x14ac:dyDescent="0.25">
      <c r="A69" s="6"/>
      <c r="B69" s="201" t="str">
        <f>B51</f>
        <v>Минимальный заказ чехлов от 10 штук 1 модели! Общее количество  чехлов должно составлять не менее 300 штук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</row>
    <row r="70" spans="1:12" x14ac:dyDescent="0.2">
      <c r="A70" s="118" t="s">
        <v>737</v>
      </c>
      <c r="B70" s="16" t="s">
        <v>0</v>
      </c>
      <c r="C70" s="100" t="s">
        <v>741</v>
      </c>
      <c r="D70" s="18" t="s">
        <v>546</v>
      </c>
      <c r="E70" s="118"/>
      <c r="F70" s="2" t="s">
        <v>0</v>
      </c>
      <c r="G70" s="110" t="s">
        <v>742</v>
      </c>
      <c r="H70" s="18" t="s">
        <v>546</v>
      </c>
      <c r="I70" s="118"/>
      <c r="J70" s="16" t="s">
        <v>0</v>
      </c>
      <c r="K70" s="110" t="s">
        <v>743</v>
      </c>
      <c r="L70" s="18" t="s">
        <v>546</v>
      </c>
    </row>
    <row r="71" spans="1:12" ht="24" x14ac:dyDescent="0.2">
      <c r="A71" s="119"/>
      <c r="B71" s="19" t="s">
        <v>2</v>
      </c>
      <c r="C71" s="70" t="s">
        <v>738</v>
      </c>
      <c r="D71" s="121">
        <f>5.2/H2</f>
        <v>0.8</v>
      </c>
      <c r="E71" s="119"/>
      <c r="F71" s="20" t="s">
        <v>2</v>
      </c>
      <c r="G71" s="70" t="s">
        <v>739</v>
      </c>
      <c r="H71" s="121">
        <f>5.2/H2</f>
        <v>0.8</v>
      </c>
      <c r="I71" s="119"/>
      <c r="J71" s="19" t="s">
        <v>2</v>
      </c>
      <c r="K71" s="79" t="s">
        <v>740</v>
      </c>
      <c r="L71" s="121">
        <f>140/H2</f>
        <v>21.53846153846154</v>
      </c>
    </row>
    <row r="72" spans="1:12" ht="33" x14ac:dyDescent="0.2">
      <c r="A72" s="119"/>
      <c r="B72" s="19" t="s">
        <v>3</v>
      </c>
      <c r="C72" s="20" t="s">
        <v>162</v>
      </c>
      <c r="D72" s="131"/>
      <c r="E72" s="119"/>
      <c r="F72" s="20" t="s">
        <v>3</v>
      </c>
      <c r="G72" s="20" t="s">
        <v>163</v>
      </c>
      <c r="H72" s="131"/>
      <c r="I72" s="119"/>
      <c r="J72" s="19" t="s">
        <v>3</v>
      </c>
      <c r="K72" s="5" t="s">
        <v>744</v>
      </c>
      <c r="L72" s="131"/>
    </row>
    <row r="73" spans="1:12" x14ac:dyDescent="0.2">
      <c r="A73" s="119"/>
      <c r="B73" s="124" t="s">
        <v>5</v>
      </c>
      <c r="C73" s="125"/>
      <c r="D73" s="67"/>
      <c r="E73" s="119"/>
      <c r="F73" s="124" t="s">
        <v>6</v>
      </c>
      <c r="G73" s="126"/>
      <c r="H73" s="67"/>
      <c r="I73" s="119"/>
      <c r="J73" s="124" t="s">
        <v>6</v>
      </c>
      <c r="K73" s="125"/>
      <c r="L73" s="67"/>
    </row>
    <row r="74" spans="1:12" ht="14" customHeight="1" thickBot="1" x14ac:dyDescent="0.25">
      <c r="A74" s="120"/>
      <c r="B74" s="127" t="s">
        <v>4</v>
      </c>
      <c r="C74" s="128"/>
      <c r="D74" s="65">
        <f>D73*D71</f>
        <v>0</v>
      </c>
      <c r="E74" s="120"/>
      <c r="F74" s="127" t="s">
        <v>4</v>
      </c>
      <c r="G74" s="129"/>
      <c r="H74" s="65">
        <f>H73*H71</f>
        <v>0</v>
      </c>
      <c r="I74" s="132"/>
      <c r="J74" s="127" t="s">
        <v>4</v>
      </c>
      <c r="K74" s="128"/>
      <c r="L74" s="65">
        <f>L73*L71</f>
        <v>0</v>
      </c>
    </row>
    <row r="75" spans="1:12" ht="14" customHeight="1" thickBot="1" x14ac:dyDescent="0.25">
      <c r="A75" s="6"/>
      <c r="B75" s="201" t="str">
        <f>B57</f>
        <v>Минимальный заказ чехлов от 20 штук 1 модели! Общее количество  чехлов должно составлять не менее 300 штук</v>
      </c>
      <c r="C75" s="202"/>
      <c r="D75" s="202"/>
      <c r="E75" s="202"/>
      <c r="F75" s="202"/>
      <c r="G75" s="202"/>
      <c r="H75" s="202"/>
      <c r="I75" s="202"/>
      <c r="J75" s="202"/>
      <c r="K75" s="202"/>
      <c r="L75" s="202"/>
    </row>
    <row r="76" spans="1:12" ht="14" customHeight="1" x14ac:dyDescent="0.2">
      <c r="A76" s="118" t="s">
        <v>737</v>
      </c>
      <c r="B76" s="16" t="s">
        <v>0</v>
      </c>
      <c r="C76" s="100" t="s">
        <v>1576</v>
      </c>
      <c r="D76" s="18" t="s">
        <v>546</v>
      </c>
      <c r="E76" s="118"/>
      <c r="F76" s="2" t="s">
        <v>0</v>
      </c>
      <c r="G76" s="110" t="s">
        <v>1577</v>
      </c>
      <c r="H76" s="18" t="s">
        <v>546</v>
      </c>
      <c r="I76" s="118"/>
      <c r="J76" s="16" t="s">
        <v>0</v>
      </c>
      <c r="K76" s="110" t="s">
        <v>1578</v>
      </c>
      <c r="L76" s="18" t="s">
        <v>546</v>
      </c>
    </row>
    <row r="77" spans="1:12" ht="25" customHeight="1" x14ac:dyDescent="0.2">
      <c r="A77" s="119"/>
      <c r="B77" s="19" t="s">
        <v>2</v>
      </c>
      <c r="C77" s="70" t="s">
        <v>1582</v>
      </c>
      <c r="D77" s="121">
        <f>5.2/H2</f>
        <v>0.8</v>
      </c>
      <c r="E77" s="119"/>
      <c r="F77" s="20" t="s">
        <v>2</v>
      </c>
      <c r="G77" s="70" t="s">
        <v>1581</v>
      </c>
      <c r="H77" s="121">
        <f>5.2/H2</f>
        <v>0.8</v>
      </c>
      <c r="I77" s="119"/>
      <c r="J77" s="19" t="s">
        <v>2</v>
      </c>
      <c r="K77" s="79" t="s">
        <v>1579</v>
      </c>
      <c r="L77" s="121">
        <f>140/H2</f>
        <v>21.53846153846154</v>
      </c>
    </row>
    <row r="78" spans="1:12" ht="34" customHeight="1" x14ac:dyDescent="0.2">
      <c r="A78" s="119"/>
      <c r="B78" s="19" t="s">
        <v>3</v>
      </c>
      <c r="C78" s="20" t="s">
        <v>162</v>
      </c>
      <c r="D78" s="131"/>
      <c r="E78" s="119"/>
      <c r="F78" s="20" t="s">
        <v>3</v>
      </c>
      <c r="G78" s="20" t="s">
        <v>163</v>
      </c>
      <c r="H78" s="131"/>
      <c r="I78" s="119"/>
      <c r="J78" s="19" t="s">
        <v>3</v>
      </c>
      <c r="K78" s="5" t="s">
        <v>1580</v>
      </c>
      <c r="L78" s="131"/>
    </row>
    <row r="79" spans="1:12" ht="14" customHeight="1" x14ac:dyDescent="0.2">
      <c r="A79" s="119"/>
      <c r="B79" s="124" t="s">
        <v>5</v>
      </c>
      <c r="C79" s="125"/>
      <c r="D79" s="67"/>
      <c r="E79" s="119"/>
      <c r="F79" s="124" t="s">
        <v>6</v>
      </c>
      <c r="G79" s="126"/>
      <c r="H79" s="67"/>
      <c r="I79" s="119"/>
      <c r="J79" s="124" t="s">
        <v>6</v>
      </c>
      <c r="K79" s="125"/>
      <c r="L79" s="67"/>
    </row>
    <row r="80" spans="1:12" ht="14" customHeight="1" thickBot="1" x14ac:dyDescent="0.25">
      <c r="A80" s="120"/>
      <c r="B80" s="127" t="s">
        <v>4</v>
      </c>
      <c r="C80" s="128"/>
      <c r="D80" s="65">
        <f>D79*D77</f>
        <v>0</v>
      </c>
      <c r="E80" s="120"/>
      <c r="F80" s="127" t="s">
        <v>4</v>
      </c>
      <c r="G80" s="129"/>
      <c r="H80" s="65">
        <f>H79*H77</f>
        <v>0</v>
      </c>
      <c r="I80" s="132"/>
      <c r="J80" s="127" t="s">
        <v>4</v>
      </c>
      <c r="K80" s="128"/>
      <c r="L80" s="65">
        <f>L79*L77</f>
        <v>0</v>
      </c>
    </row>
    <row r="81" spans="1:12" ht="16" thickBot="1" x14ac:dyDescent="0.25">
      <c r="A81" s="11" t="s">
        <v>71</v>
      </c>
      <c r="B81" s="137" t="s">
        <v>173</v>
      </c>
      <c r="C81" s="137"/>
      <c r="D81" s="137"/>
      <c r="E81" s="137"/>
      <c r="F81" s="137"/>
      <c r="G81" s="137"/>
      <c r="H81" s="137"/>
      <c r="I81" s="157"/>
      <c r="J81" s="157"/>
      <c r="K81" s="157"/>
      <c r="L81" s="157"/>
    </row>
    <row r="82" spans="1:12" x14ac:dyDescent="0.2">
      <c r="A82" s="118"/>
      <c r="B82" s="16" t="s">
        <v>0</v>
      </c>
      <c r="C82" s="100" t="s">
        <v>466</v>
      </c>
      <c r="D82" s="18" t="s">
        <v>546</v>
      </c>
      <c r="E82" s="118"/>
      <c r="F82" s="2" t="s">
        <v>0</v>
      </c>
      <c r="G82" s="110" t="s">
        <v>467</v>
      </c>
      <c r="H82" s="18" t="s">
        <v>546</v>
      </c>
      <c r="I82" s="118"/>
      <c r="J82" s="16" t="s">
        <v>0</v>
      </c>
      <c r="K82" s="110" t="s">
        <v>468</v>
      </c>
      <c r="L82" s="18" t="s">
        <v>546</v>
      </c>
    </row>
    <row r="83" spans="1:12" ht="24" x14ac:dyDescent="0.2">
      <c r="A83" s="119"/>
      <c r="B83" s="19" t="s">
        <v>2</v>
      </c>
      <c r="C83" s="70" t="s">
        <v>608</v>
      </c>
      <c r="D83" s="121">
        <f>5.2/H2</f>
        <v>0.8</v>
      </c>
      <c r="E83" s="119"/>
      <c r="F83" s="20" t="s">
        <v>2</v>
      </c>
      <c r="G83" s="70" t="s">
        <v>609</v>
      </c>
      <c r="H83" s="121">
        <f>5.2/H2</f>
        <v>0.8</v>
      </c>
      <c r="I83" s="119"/>
      <c r="J83" s="19" t="s">
        <v>2</v>
      </c>
      <c r="K83" s="79" t="s">
        <v>610</v>
      </c>
      <c r="L83" s="121">
        <f>140/H2</f>
        <v>21.53846153846154</v>
      </c>
    </row>
    <row r="84" spans="1:12" ht="33" x14ac:dyDescent="0.2">
      <c r="A84" s="119"/>
      <c r="B84" s="19" t="s">
        <v>3</v>
      </c>
      <c r="C84" s="20" t="s">
        <v>162</v>
      </c>
      <c r="D84" s="130"/>
      <c r="E84" s="119"/>
      <c r="F84" s="20" t="s">
        <v>3</v>
      </c>
      <c r="G84" s="20" t="s">
        <v>163</v>
      </c>
      <c r="H84" s="130"/>
      <c r="I84" s="119"/>
      <c r="J84" s="19" t="s">
        <v>3</v>
      </c>
      <c r="K84" s="5" t="s">
        <v>469</v>
      </c>
      <c r="L84" s="130"/>
    </row>
    <row r="85" spans="1:12" x14ac:dyDescent="0.2">
      <c r="A85" s="119"/>
      <c r="B85" s="124" t="s">
        <v>5</v>
      </c>
      <c r="C85" s="125"/>
      <c r="D85" s="67"/>
      <c r="E85" s="119"/>
      <c r="F85" s="124" t="s">
        <v>6</v>
      </c>
      <c r="G85" s="126"/>
      <c r="H85" s="67"/>
      <c r="I85" s="119"/>
      <c r="J85" s="124" t="s">
        <v>6</v>
      </c>
      <c r="K85" s="125"/>
      <c r="L85" s="67"/>
    </row>
    <row r="86" spans="1:12" ht="16" thickBot="1" x14ac:dyDescent="0.25">
      <c r="A86" s="120"/>
      <c r="B86" s="127" t="s">
        <v>4</v>
      </c>
      <c r="C86" s="128"/>
      <c r="D86" s="65">
        <f>D85*D83</f>
        <v>0</v>
      </c>
      <c r="E86" s="120"/>
      <c r="F86" s="127" t="s">
        <v>4</v>
      </c>
      <c r="G86" s="129"/>
      <c r="H86" s="65">
        <f>H85*H83</f>
        <v>0</v>
      </c>
      <c r="I86" s="132"/>
      <c r="J86" s="127" t="s">
        <v>4</v>
      </c>
      <c r="K86" s="128"/>
      <c r="L86" s="65">
        <f>L85*L83</f>
        <v>0</v>
      </c>
    </row>
    <row r="87" spans="1:12" ht="16" thickBot="1" x14ac:dyDescent="0.25">
      <c r="A87" s="11" t="s">
        <v>71</v>
      </c>
      <c r="B87" s="137" t="s">
        <v>173</v>
      </c>
      <c r="C87" s="137"/>
      <c r="D87" s="137"/>
      <c r="E87" s="137"/>
      <c r="F87" s="137"/>
      <c r="G87" s="137"/>
      <c r="H87" s="137"/>
      <c r="I87" s="157"/>
      <c r="J87" s="157"/>
      <c r="K87" s="157"/>
      <c r="L87" s="157"/>
    </row>
    <row r="88" spans="1:12" x14ac:dyDescent="0.2">
      <c r="A88" s="118"/>
      <c r="B88" s="16" t="s">
        <v>0</v>
      </c>
      <c r="C88" s="100" t="s">
        <v>1594</v>
      </c>
      <c r="D88" s="18" t="s">
        <v>546</v>
      </c>
      <c r="E88" s="118"/>
      <c r="F88" s="2" t="s">
        <v>0</v>
      </c>
      <c r="G88" s="110" t="s">
        <v>1593</v>
      </c>
      <c r="H88" s="18" t="s">
        <v>546</v>
      </c>
      <c r="I88" s="118"/>
      <c r="J88" s="16" t="s">
        <v>0</v>
      </c>
      <c r="K88" s="110" t="s">
        <v>1595</v>
      </c>
      <c r="L88" s="18" t="s">
        <v>546</v>
      </c>
    </row>
    <row r="89" spans="1:12" ht="24" x14ac:dyDescent="0.2">
      <c r="A89" s="119"/>
      <c r="B89" s="19" t="s">
        <v>2</v>
      </c>
      <c r="C89" s="70" t="s">
        <v>1590</v>
      </c>
      <c r="D89" s="121">
        <f>5.2/H2</f>
        <v>0.8</v>
      </c>
      <c r="E89" s="119"/>
      <c r="F89" s="20" t="s">
        <v>2</v>
      </c>
      <c r="G89" s="70" t="s">
        <v>1591</v>
      </c>
      <c r="H89" s="121">
        <f>5.2/H2</f>
        <v>0.8</v>
      </c>
      <c r="I89" s="119"/>
      <c r="J89" s="19" t="s">
        <v>2</v>
      </c>
      <c r="K89" s="79" t="s">
        <v>1596</v>
      </c>
      <c r="L89" s="121">
        <f>140/H2</f>
        <v>21.53846153846154</v>
      </c>
    </row>
    <row r="90" spans="1:12" ht="33" x14ac:dyDescent="0.2">
      <c r="A90" s="119"/>
      <c r="B90" s="19" t="s">
        <v>3</v>
      </c>
      <c r="C90" s="20" t="s">
        <v>162</v>
      </c>
      <c r="D90" s="130"/>
      <c r="E90" s="119"/>
      <c r="F90" s="20" t="s">
        <v>3</v>
      </c>
      <c r="G90" s="20" t="s">
        <v>163</v>
      </c>
      <c r="H90" s="130"/>
      <c r="I90" s="119"/>
      <c r="J90" s="19" t="s">
        <v>3</v>
      </c>
      <c r="K90" s="5" t="s">
        <v>1592</v>
      </c>
      <c r="L90" s="130"/>
    </row>
    <row r="91" spans="1:12" x14ac:dyDescent="0.2">
      <c r="A91" s="119"/>
      <c r="B91" s="124" t="s">
        <v>5</v>
      </c>
      <c r="C91" s="125"/>
      <c r="D91" s="67"/>
      <c r="E91" s="119"/>
      <c r="F91" s="124" t="s">
        <v>6</v>
      </c>
      <c r="G91" s="126"/>
      <c r="H91" s="67"/>
      <c r="I91" s="119"/>
      <c r="J91" s="124" t="s">
        <v>6</v>
      </c>
      <c r="K91" s="125"/>
      <c r="L91" s="67"/>
    </row>
    <row r="92" spans="1:12" ht="16" thickBot="1" x14ac:dyDescent="0.25">
      <c r="A92" s="120"/>
      <c r="B92" s="127" t="s">
        <v>4</v>
      </c>
      <c r="C92" s="128"/>
      <c r="D92" s="65">
        <f>D91*D89</f>
        <v>0</v>
      </c>
      <c r="E92" s="120"/>
      <c r="F92" s="127" t="s">
        <v>4</v>
      </c>
      <c r="G92" s="129"/>
      <c r="H92" s="65">
        <f>H91*H89</f>
        <v>0</v>
      </c>
      <c r="I92" s="132"/>
      <c r="J92" s="127" t="s">
        <v>4</v>
      </c>
      <c r="K92" s="128"/>
      <c r="L92" s="65">
        <f>L91*L89</f>
        <v>0</v>
      </c>
    </row>
    <row r="93" spans="1:12" ht="16" thickBot="1" x14ac:dyDescent="0.25">
      <c r="A93" s="11" t="s">
        <v>71</v>
      </c>
      <c r="B93" s="137" t="s">
        <v>173</v>
      </c>
      <c r="C93" s="137"/>
      <c r="D93" s="137"/>
      <c r="E93" s="137"/>
      <c r="F93" s="137"/>
      <c r="G93" s="137"/>
      <c r="H93" s="137"/>
      <c r="I93" s="157"/>
      <c r="J93" s="157"/>
      <c r="K93" s="157"/>
      <c r="L93" s="157"/>
    </row>
    <row r="94" spans="1:12" x14ac:dyDescent="0.2">
      <c r="A94" s="118"/>
      <c r="B94" s="16" t="s">
        <v>0</v>
      </c>
      <c r="C94" s="101" t="s">
        <v>470</v>
      </c>
      <c r="D94" s="18" t="s">
        <v>546</v>
      </c>
      <c r="E94" s="118"/>
      <c r="F94" s="2" t="s">
        <v>0</v>
      </c>
      <c r="G94" s="111" t="s">
        <v>471</v>
      </c>
      <c r="H94" s="18" t="s">
        <v>546</v>
      </c>
      <c r="I94" s="118"/>
      <c r="J94" s="16" t="s">
        <v>0</v>
      </c>
      <c r="K94" s="111" t="s">
        <v>472</v>
      </c>
      <c r="L94" s="18" t="s">
        <v>546</v>
      </c>
    </row>
    <row r="95" spans="1:12" ht="24" x14ac:dyDescent="0.2">
      <c r="A95" s="119"/>
      <c r="B95" s="19" t="s">
        <v>2</v>
      </c>
      <c r="C95" s="70" t="s">
        <v>611</v>
      </c>
      <c r="D95" s="121">
        <f>5.4/H2</f>
        <v>0.83076923076923082</v>
      </c>
      <c r="E95" s="119"/>
      <c r="F95" s="20" t="s">
        <v>2</v>
      </c>
      <c r="G95" s="70" t="s">
        <v>612</v>
      </c>
      <c r="H95" s="121">
        <f>5.4/H2</f>
        <v>0.83076923076923082</v>
      </c>
      <c r="I95" s="119"/>
      <c r="J95" s="19" t="s">
        <v>2</v>
      </c>
      <c r="K95" s="79" t="s">
        <v>613</v>
      </c>
      <c r="L95" s="121">
        <f>140/H2</f>
        <v>21.53846153846154</v>
      </c>
    </row>
    <row r="96" spans="1:12" ht="33" x14ac:dyDescent="0.2">
      <c r="A96" s="119"/>
      <c r="B96" s="19" t="s">
        <v>3</v>
      </c>
      <c r="C96" s="20" t="s">
        <v>162</v>
      </c>
      <c r="D96" s="131"/>
      <c r="E96" s="119"/>
      <c r="F96" s="20" t="s">
        <v>3</v>
      </c>
      <c r="G96" s="20" t="s">
        <v>163</v>
      </c>
      <c r="H96" s="131"/>
      <c r="I96" s="119"/>
      <c r="J96" s="19" t="s">
        <v>3</v>
      </c>
      <c r="K96" s="5" t="s">
        <v>469</v>
      </c>
      <c r="L96" s="131"/>
    </row>
    <row r="97" spans="1:12" x14ac:dyDescent="0.2">
      <c r="A97" s="119"/>
      <c r="B97" s="124" t="s">
        <v>5</v>
      </c>
      <c r="C97" s="125"/>
      <c r="D97" s="67"/>
      <c r="E97" s="119"/>
      <c r="F97" s="124" t="s">
        <v>6</v>
      </c>
      <c r="G97" s="126"/>
      <c r="H97" s="67"/>
      <c r="I97" s="119"/>
      <c r="J97" s="124" t="s">
        <v>6</v>
      </c>
      <c r="K97" s="125"/>
      <c r="L97" s="67"/>
    </row>
    <row r="98" spans="1:12" ht="16" thickBot="1" x14ac:dyDescent="0.25">
      <c r="A98" s="120"/>
      <c r="B98" s="127" t="s">
        <v>4</v>
      </c>
      <c r="C98" s="128"/>
      <c r="D98" s="65">
        <f>D97*D95</f>
        <v>0</v>
      </c>
      <c r="E98" s="120"/>
      <c r="F98" s="127" t="s">
        <v>4</v>
      </c>
      <c r="G98" s="129"/>
      <c r="H98" s="65">
        <f>H97*H95</f>
        <v>0</v>
      </c>
      <c r="I98" s="132"/>
      <c r="J98" s="127" t="s">
        <v>4</v>
      </c>
      <c r="K98" s="128"/>
      <c r="L98" s="65">
        <f>L97*L95</f>
        <v>0</v>
      </c>
    </row>
    <row r="99" spans="1:12" ht="16" thickBot="1" x14ac:dyDescent="0.25">
      <c r="A99" s="11" t="s">
        <v>71</v>
      </c>
      <c r="B99" s="137" t="str">
        <f>B49</f>
        <v xml:space="preserve">КОЛ -ВО ЗАКАЗА в штуках вводится сюда </v>
      </c>
      <c r="C99" s="137"/>
      <c r="D99" s="137"/>
      <c r="E99" s="137"/>
      <c r="F99" s="137"/>
      <c r="G99" s="137"/>
      <c r="H99" s="137"/>
      <c r="I99" s="157"/>
      <c r="J99" s="157"/>
      <c r="K99" s="157"/>
      <c r="L99" s="157"/>
    </row>
    <row r="100" spans="1:12" x14ac:dyDescent="0.2">
      <c r="A100" s="118"/>
      <c r="B100" s="16" t="s">
        <v>0</v>
      </c>
      <c r="C100" s="101" t="s">
        <v>1535</v>
      </c>
      <c r="D100" s="18" t="s">
        <v>546</v>
      </c>
      <c r="E100" s="118"/>
      <c r="F100" s="2" t="s">
        <v>0</v>
      </c>
      <c r="G100" s="111" t="s">
        <v>1536</v>
      </c>
      <c r="H100" s="18" t="s">
        <v>546</v>
      </c>
      <c r="I100" s="118"/>
      <c r="J100" s="16" t="s">
        <v>0</v>
      </c>
      <c r="K100" s="111" t="s">
        <v>1537</v>
      </c>
      <c r="L100" s="18" t="s">
        <v>546</v>
      </c>
    </row>
    <row r="101" spans="1:12" ht="24" x14ac:dyDescent="0.2">
      <c r="A101" s="119"/>
      <c r="B101" s="19" t="s">
        <v>2</v>
      </c>
      <c r="C101" s="70" t="s">
        <v>1541</v>
      </c>
      <c r="D101" s="121">
        <f>5.2/H2</f>
        <v>0.8</v>
      </c>
      <c r="E101" s="119"/>
      <c r="F101" s="20" t="s">
        <v>2</v>
      </c>
      <c r="G101" s="70" t="s">
        <v>1540</v>
      </c>
      <c r="H101" s="121">
        <f>5.2/H2</f>
        <v>0.8</v>
      </c>
      <c r="I101" s="119"/>
      <c r="J101" s="19" t="s">
        <v>2</v>
      </c>
      <c r="K101" s="79" t="s">
        <v>1538</v>
      </c>
      <c r="L101" s="121">
        <f>140/H2</f>
        <v>21.53846153846154</v>
      </c>
    </row>
    <row r="102" spans="1:12" ht="33" x14ac:dyDescent="0.2">
      <c r="A102" s="119"/>
      <c r="B102" s="19" t="s">
        <v>3</v>
      </c>
      <c r="C102" s="20" t="s">
        <v>162</v>
      </c>
      <c r="D102" s="131"/>
      <c r="E102" s="119"/>
      <c r="F102" s="20" t="s">
        <v>3</v>
      </c>
      <c r="G102" s="20" t="s">
        <v>163</v>
      </c>
      <c r="H102" s="131"/>
      <c r="I102" s="119"/>
      <c r="J102" s="19" t="s">
        <v>3</v>
      </c>
      <c r="K102" s="5" t="s">
        <v>1539</v>
      </c>
      <c r="L102" s="131"/>
    </row>
    <row r="103" spans="1:12" x14ac:dyDescent="0.2">
      <c r="A103" s="119"/>
      <c r="B103" s="124" t="s">
        <v>5</v>
      </c>
      <c r="C103" s="125"/>
      <c r="D103" s="67"/>
      <c r="E103" s="119"/>
      <c r="F103" s="124" t="s">
        <v>6</v>
      </c>
      <c r="G103" s="126"/>
      <c r="H103" s="67"/>
      <c r="I103" s="119"/>
      <c r="J103" s="124" t="s">
        <v>6</v>
      </c>
      <c r="K103" s="125"/>
      <c r="L103" s="67"/>
    </row>
    <row r="104" spans="1:12" ht="16" thickBot="1" x14ac:dyDescent="0.25">
      <c r="A104" s="120"/>
      <c r="B104" s="127" t="s">
        <v>4</v>
      </c>
      <c r="C104" s="128"/>
      <c r="D104" s="65">
        <f>D103*D101</f>
        <v>0</v>
      </c>
      <c r="E104" s="120"/>
      <c r="F104" s="127" t="s">
        <v>4</v>
      </c>
      <c r="G104" s="129"/>
      <c r="H104" s="65">
        <f>H103*H101</f>
        <v>0</v>
      </c>
      <c r="I104" s="132"/>
      <c r="J104" s="127" t="s">
        <v>4</v>
      </c>
      <c r="K104" s="128"/>
      <c r="L104" s="65">
        <f>L103*L101</f>
        <v>0</v>
      </c>
    </row>
    <row r="105" spans="1:12" ht="16" thickBot="1" x14ac:dyDescent="0.25">
      <c r="A105" s="11" t="s">
        <v>71</v>
      </c>
      <c r="B105" s="137" t="str">
        <f>B57</f>
        <v>Минимальный заказ чехлов от 20 штук 1 модели! Общее количество  чехлов должно составлять не менее 300 штук</v>
      </c>
      <c r="C105" s="137"/>
      <c r="D105" s="137"/>
      <c r="E105" s="137"/>
      <c r="F105" s="137"/>
      <c r="G105" s="137"/>
      <c r="H105" s="137"/>
      <c r="I105" s="157"/>
      <c r="J105" s="157"/>
      <c r="K105" s="157"/>
      <c r="L105" s="157"/>
    </row>
    <row r="106" spans="1:12" x14ac:dyDescent="0.2">
      <c r="A106" s="118"/>
      <c r="B106" s="16" t="s">
        <v>0</v>
      </c>
      <c r="C106" s="101" t="s">
        <v>937</v>
      </c>
      <c r="D106" s="18" t="s">
        <v>546</v>
      </c>
      <c r="E106" s="118"/>
      <c r="F106" s="2" t="s">
        <v>0</v>
      </c>
      <c r="G106" s="111" t="s">
        <v>939</v>
      </c>
      <c r="H106" s="18" t="s">
        <v>546</v>
      </c>
      <c r="I106" s="118"/>
      <c r="J106" s="16" t="s">
        <v>0</v>
      </c>
      <c r="K106" s="111" t="s">
        <v>941</v>
      </c>
      <c r="L106" s="18" t="s">
        <v>546</v>
      </c>
    </row>
    <row r="107" spans="1:12" ht="24" x14ac:dyDescent="0.2">
      <c r="A107" s="119"/>
      <c r="B107" s="19" t="s">
        <v>2</v>
      </c>
      <c r="C107" s="70" t="s">
        <v>938</v>
      </c>
      <c r="D107" s="121">
        <f>5.2/H2</f>
        <v>0.8</v>
      </c>
      <c r="E107" s="119"/>
      <c r="F107" s="20" t="s">
        <v>2</v>
      </c>
      <c r="G107" s="70" t="s">
        <v>940</v>
      </c>
      <c r="H107" s="121">
        <f>5.2/H2</f>
        <v>0.8</v>
      </c>
      <c r="I107" s="119"/>
      <c r="J107" s="19" t="s">
        <v>2</v>
      </c>
      <c r="K107" s="79" t="s">
        <v>942</v>
      </c>
      <c r="L107" s="121">
        <f>140/H2</f>
        <v>21.53846153846154</v>
      </c>
    </row>
    <row r="108" spans="1:12" ht="33" x14ac:dyDescent="0.2">
      <c r="A108" s="119"/>
      <c r="B108" s="19" t="s">
        <v>3</v>
      </c>
      <c r="C108" s="20" t="s">
        <v>162</v>
      </c>
      <c r="D108" s="131"/>
      <c r="E108" s="119"/>
      <c r="F108" s="20" t="s">
        <v>3</v>
      </c>
      <c r="G108" s="20" t="s">
        <v>163</v>
      </c>
      <c r="H108" s="131"/>
      <c r="I108" s="119"/>
      <c r="J108" s="19" t="s">
        <v>3</v>
      </c>
      <c r="K108" s="5" t="s">
        <v>943</v>
      </c>
      <c r="L108" s="131"/>
    </row>
    <row r="109" spans="1:12" x14ac:dyDescent="0.2">
      <c r="A109" s="119"/>
      <c r="B109" s="124" t="s">
        <v>5</v>
      </c>
      <c r="C109" s="125"/>
      <c r="D109" s="67"/>
      <c r="E109" s="119"/>
      <c r="F109" s="124" t="s">
        <v>6</v>
      </c>
      <c r="G109" s="126"/>
      <c r="H109" s="67"/>
      <c r="I109" s="119"/>
      <c r="J109" s="124" t="s">
        <v>6</v>
      </c>
      <c r="K109" s="125"/>
      <c r="L109" s="67"/>
    </row>
    <row r="110" spans="1:12" ht="16" thickBot="1" x14ac:dyDescent="0.25">
      <c r="A110" s="120"/>
      <c r="B110" s="127" t="s">
        <v>4</v>
      </c>
      <c r="C110" s="128"/>
      <c r="D110" s="65">
        <f>D109*D107</f>
        <v>0</v>
      </c>
      <c r="E110" s="120"/>
      <c r="F110" s="127" t="s">
        <v>4</v>
      </c>
      <c r="G110" s="129"/>
      <c r="H110" s="65">
        <f>H109*H107</f>
        <v>0</v>
      </c>
      <c r="I110" s="132"/>
      <c r="J110" s="127" t="s">
        <v>4</v>
      </c>
      <c r="K110" s="128"/>
      <c r="L110" s="65">
        <f>L109*L107</f>
        <v>0</v>
      </c>
    </row>
    <row r="111" spans="1:12" ht="16" thickBot="1" x14ac:dyDescent="0.25">
      <c r="A111" s="11" t="s">
        <v>71</v>
      </c>
      <c r="B111" s="137" t="str">
        <f>B63</f>
        <v>Минимальный заказ чехлов от 10 штук 1 модели! Общее количество  чехлов должно составлять не менее 300 штук</v>
      </c>
      <c r="C111" s="137"/>
      <c r="D111" s="137"/>
      <c r="E111" s="137"/>
      <c r="F111" s="137"/>
      <c r="G111" s="137"/>
      <c r="H111" s="137"/>
      <c r="I111" s="157"/>
      <c r="J111" s="157"/>
      <c r="K111" s="157"/>
      <c r="L111" s="157"/>
    </row>
    <row r="112" spans="1:12" x14ac:dyDescent="0.2">
      <c r="A112" s="118"/>
      <c r="B112" s="16" t="s">
        <v>0</v>
      </c>
      <c r="C112" s="101" t="s">
        <v>951</v>
      </c>
      <c r="D112" s="18" t="s">
        <v>546</v>
      </c>
      <c r="E112" s="118"/>
      <c r="F112" s="2" t="s">
        <v>0</v>
      </c>
      <c r="G112" s="111" t="s">
        <v>952</v>
      </c>
      <c r="H112" s="18" t="s">
        <v>546</v>
      </c>
      <c r="I112" s="118"/>
      <c r="J112" s="16" t="s">
        <v>0</v>
      </c>
      <c r="K112" s="111" t="s">
        <v>953</v>
      </c>
      <c r="L112" s="18" t="s">
        <v>546</v>
      </c>
    </row>
    <row r="113" spans="1:12" ht="24" x14ac:dyDescent="0.2">
      <c r="A113" s="119"/>
      <c r="B113" s="19" t="s">
        <v>2</v>
      </c>
      <c r="C113" s="70" t="s">
        <v>954</v>
      </c>
      <c r="D113" s="121">
        <f>5/H2</f>
        <v>0.76923076923076927</v>
      </c>
      <c r="E113" s="119"/>
      <c r="F113" s="20" t="s">
        <v>2</v>
      </c>
      <c r="G113" s="70" t="s">
        <v>955</v>
      </c>
      <c r="H113" s="121">
        <f>5/H2</f>
        <v>0.76923076923076927</v>
      </c>
      <c r="I113" s="119"/>
      <c r="J113" s="19" t="s">
        <v>2</v>
      </c>
      <c r="K113" s="79" t="s">
        <v>956</v>
      </c>
      <c r="L113" s="121">
        <f>140/H2</f>
        <v>21.53846153846154</v>
      </c>
    </row>
    <row r="114" spans="1:12" ht="33" x14ac:dyDescent="0.2">
      <c r="A114" s="119"/>
      <c r="B114" s="19" t="s">
        <v>3</v>
      </c>
      <c r="C114" s="20" t="s">
        <v>162</v>
      </c>
      <c r="D114" s="131"/>
      <c r="E114" s="119"/>
      <c r="F114" s="20" t="s">
        <v>3</v>
      </c>
      <c r="G114" s="20" t="s">
        <v>163</v>
      </c>
      <c r="H114" s="131"/>
      <c r="I114" s="119"/>
      <c r="J114" s="19" t="s">
        <v>3</v>
      </c>
      <c r="K114" s="5" t="s">
        <v>957</v>
      </c>
      <c r="L114" s="131"/>
    </row>
    <row r="115" spans="1:12" x14ac:dyDescent="0.2">
      <c r="A115" s="119"/>
      <c r="B115" s="124" t="s">
        <v>5</v>
      </c>
      <c r="C115" s="125"/>
      <c r="D115" s="67"/>
      <c r="E115" s="119"/>
      <c r="F115" s="124" t="s">
        <v>6</v>
      </c>
      <c r="G115" s="126"/>
      <c r="H115" s="67"/>
      <c r="I115" s="119"/>
      <c r="J115" s="124" t="s">
        <v>6</v>
      </c>
      <c r="K115" s="125"/>
      <c r="L115" s="67"/>
    </row>
    <row r="116" spans="1:12" ht="16" thickBot="1" x14ac:dyDescent="0.25">
      <c r="A116" s="120"/>
      <c r="B116" s="127" t="s">
        <v>4</v>
      </c>
      <c r="C116" s="128"/>
      <c r="D116" s="65">
        <f>D115*D113</f>
        <v>0</v>
      </c>
      <c r="E116" s="120"/>
      <c r="F116" s="127" t="s">
        <v>4</v>
      </c>
      <c r="G116" s="129"/>
      <c r="H116" s="65">
        <f>H115*H113</f>
        <v>0</v>
      </c>
      <c r="I116" s="132"/>
      <c r="J116" s="127" t="s">
        <v>4</v>
      </c>
      <c r="K116" s="128"/>
      <c r="L116" s="65">
        <f>L115*L113</f>
        <v>0</v>
      </c>
    </row>
    <row r="117" spans="1:12" ht="16" thickBot="1" x14ac:dyDescent="0.25">
      <c r="A117" s="11" t="s">
        <v>71</v>
      </c>
      <c r="B117" s="137" t="str">
        <f>B69</f>
        <v>Минимальный заказ чехлов от 10 штук 1 модели! Общее количество  чехлов должно составлять не менее 300 штук</v>
      </c>
      <c r="C117" s="137"/>
      <c r="D117" s="137"/>
      <c r="E117" s="137"/>
      <c r="F117" s="137"/>
      <c r="G117" s="137"/>
      <c r="H117" s="137"/>
      <c r="I117" s="157"/>
      <c r="J117" s="157"/>
      <c r="K117" s="157"/>
      <c r="L117" s="157"/>
    </row>
    <row r="118" spans="1:12" x14ac:dyDescent="0.2">
      <c r="A118" s="118"/>
      <c r="B118" s="16" t="s">
        <v>0</v>
      </c>
      <c r="C118" s="101" t="s">
        <v>1542</v>
      </c>
      <c r="D118" s="18" t="s">
        <v>546</v>
      </c>
      <c r="E118" s="118"/>
      <c r="F118" s="2" t="s">
        <v>0</v>
      </c>
      <c r="G118" s="111" t="s">
        <v>1544</v>
      </c>
      <c r="H118" s="18" t="s">
        <v>546</v>
      </c>
      <c r="I118" s="118"/>
      <c r="J118" s="16" t="s">
        <v>0</v>
      </c>
      <c r="K118" s="111" t="s">
        <v>1546</v>
      </c>
      <c r="L118" s="18" t="s">
        <v>546</v>
      </c>
    </row>
    <row r="119" spans="1:12" ht="24" x14ac:dyDescent="0.2">
      <c r="A119" s="119"/>
      <c r="B119" s="19" t="s">
        <v>2</v>
      </c>
      <c r="C119" s="70" t="s">
        <v>1543</v>
      </c>
      <c r="D119" s="121">
        <f>5/H2</f>
        <v>0.76923076923076927</v>
      </c>
      <c r="E119" s="119"/>
      <c r="F119" s="20" t="s">
        <v>2</v>
      </c>
      <c r="G119" s="70" t="s">
        <v>1545</v>
      </c>
      <c r="H119" s="121">
        <f>5/H2</f>
        <v>0.76923076923076927</v>
      </c>
      <c r="I119" s="119"/>
      <c r="J119" s="19" t="s">
        <v>2</v>
      </c>
      <c r="K119" s="79" t="s">
        <v>1547</v>
      </c>
      <c r="L119" s="121">
        <f>140/H2</f>
        <v>21.53846153846154</v>
      </c>
    </row>
    <row r="120" spans="1:12" ht="33" x14ac:dyDescent="0.2">
      <c r="A120" s="119"/>
      <c r="B120" s="19" t="s">
        <v>3</v>
      </c>
      <c r="C120" s="20" t="s">
        <v>162</v>
      </c>
      <c r="D120" s="131"/>
      <c r="E120" s="119"/>
      <c r="F120" s="20" t="s">
        <v>3</v>
      </c>
      <c r="G120" s="20" t="s">
        <v>163</v>
      </c>
      <c r="H120" s="131"/>
      <c r="I120" s="119"/>
      <c r="J120" s="19" t="s">
        <v>3</v>
      </c>
      <c r="K120" s="5" t="s">
        <v>1548</v>
      </c>
      <c r="L120" s="131"/>
    </row>
    <row r="121" spans="1:12" x14ac:dyDescent="0.2">
      <c r="A121" s="119"/>
      <c r="B121" s="124" t="s">
        <v>5</v>
      </c>
      <c r="C121" s="125"/>
      <c r="D121" s="67"/>
      <c r="E121" s="119"/>
      <c r="F121" s="124" t="s">
        <v>6</v>
      </c>
      <c r="G121" s="126"/>
      <c r="H121" s="67"/>
      <c r="I121" s="119"/>
      <c r="J121" s="124" t="s">
        <v>6</v>
      </c>
      <c r="K121" s="125"/>
      <c r="L121" s="67"/>
    </row>
    <row r="122" spans="1:12" ht="16" thickBot="1" x14ac:dyDescent="0.25">
      <c r="A122" s="120"/>
      <c r="B122" s="127" t="s">
        <v>4</v>
      </c>
      <c r="C122" s="128"/>
      <c r="D122" s="65">
        <f>D121*D119</f>
        <v>0</v>
      </c>
      <c r="E122" s="120"/>
      <c r="F122" s="127" t="s">
        <v>4</v>
      </c>
      <c r="G122" s="129"/>
      <c r="H122" s="65">
        <f>H121*H119</f>
        <v>0</v>
      </c>
      <c r="I122" s="132"/>
      <c r="J122" s="127" t="s">
        <v>4</v>
      </c>
      <c r="K122" s="128"/>
      <c r="L122" s="65">
        <f>L121*L119</f>
        <v>0</v>
      </c>
    </row>
    <row r="123" spans="1:12" ht="16" thickBot="1" x14ac:dyDescent="0.25">
      <c r="A123" s="11"/>
      <c r="B123" s="137" t="s">
        <v>173</v>
      </c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</row>
    <row r="124" spans="1:12" x14ac:dyDescent="0.2">
      <c r="A124" s="118"/>
      <c r="B124" s="16" t="s">
        <v>0</v>
      </c>
      <c r="C124" s="100" t="s">
        <v>876</v>
      </c>
      <c r="D124" s="18" t="s">
        <v>546</v>
      </c>
      <c r="E124" s="118"/>
      <c r="F124" s="2" t="s">
        <v>0</v>
      </c>
      <c r="G124" s="110" t="s">
        <v>877</v>
      </c>
      <c r="H124" s="18" t="s">
        <v>546</v>
      </c>
      <c r="I124" s="118"/>
      <c r="J124" s="16" t="s">
        <v>0</v>
      </c>
      <c r="K124" s="110" t="s">
        <v>878</v>
      </c>
      <c r="L124" s="18" t="s">
        <v>546</v>
      </c>
    </row>
    <row r="125" spans="1:12" ht="24" x14ac:dyDescent="0.2">
      <c r="A125" s="119"/>
      <c r="B125" s="19" t="s">
        <v>2</v>
      </c>
      <c r="C125" s="70" t="s">
        <v>879</v>
      </c>
      <c r="D125" s="121">
        <f>5/H2</f>
        <v>0.76923076923076927</v>
      </c>
      <c r="E125" s="119"/>
      <c r="F125" s="20" t="s">
        <v>2</v>
      </c>
      <c r="G125" s="70" t="s">
        <v>880</v>
      </c>
      <c r="H125" s="121">
        <f>5/H2</f>
        <v>0.76923076923076927</v>
      </c>
      <c r="I125" s="119"/>
      <c r="J125" s="19" t="s">
        <v>2</v>
      </c>
      <c r="K125" s="79" t="s">
        <v>881</v>
      </c>
      <c r="L125" s="121">
        <f>130/H2</f>
        <v>20</v>
      </c>
    </row>
    <row r="126" spans="1:12" ht="33" x14ac:dyDescent="0.2">
      <c r="A126" s="119"/>
      <c r="B126" s="19" t="s">
        <v>3</v>
      </c>
      <c r="C126" s="20" t="s">
        <v>162</v>
      </c>
      <c r="D126" s="200"/>
      <c r="E126" s="119"/>
      <c r="F126" s="20" t="s">
        <v>3</v>
      </c>
      <c r="G126" s="20" t="s">
        <v>163</v>
      </c>
      <c r="H126" s="200"/>
      <c r="I126" s="119"/>
      <c r="J126" s="19" t="s">
        <v>3</v>
      </c>
      <c r="K126" s="5" t="s">
        <v>882</v>
      </c>
      <c r="L126" s="200"/>
    </row>
    <row r="127" spans="1:12" ht="14" customHeight="1" x14ac:dyDescent="0.2">
      <c r="A127" s="119"/>
      <c r="B127" s="124" t="s">
        <v>5</v>
      </c>
      <c r="C127" s="125"/>
      <c r="D127" s="67"/>
      <c r="E127" s="119"/>
      <c r="F127" s="124" t="s">
        <v>6</v>
      </c>
      <c r="G127" s="125"/>
      <c r="H127" s="67"/>
      <c r="I127" s="119"/>
      <c r="J127" s="124" t="s">
        <v>6</v>
      </c>
      <c r="K127" s="125"/>
      <c r="L127" s="72"/>
    </row>
    <row r="128" spans="1:12" ht="15" customHeight="1" thickBot="1" x14ac:dyDescent="0.25">
      <c r="A128" s="120"/>
      <c r="B128" s="127" t="s">
        <v>4</v>
      </c>
      <c r="C128" s="128"/>
      <c r="D128" s="65">
        <f>D127*D125</f>
        <v>0</v>
      </c>
      <c r="E128" s="132"/>
      <c r="F128" s="127" t="s">
        <v>4</v>
      </c>
      <c r="G128" s="128"/>
      <c r="H128" s="65">
        <f>H127*H125</f>
        <v>0</v>
      </c>
      <c r="I128" s="132"/>
      <c r="J128" s="127" t="s">
        <v>4</v>
      </c>
      <c r="K128" s="128"/>
      <c r="L128" s="65">
        <f>L127*L125</f>
        <v>0</v>
      </c>
    </row>
    <row r="129" spans="1:12" ht="15" customHeight="1" thickBot="1" x14ac:dyDescent="0.25">
      <c r="A129" s="11"/>
      <c r="B129" s="137" t="s">
        <v>902</v>
      </c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</row>
    <row r="130" spans="1:12" ht="15" customHeight="1" x14ac:dyDescent="0.2">
      <c r="A130" s="118"/>
      <c r="B130" s="16" t="s">
        <v>0</v>
      </c>
      <c r="C130" s="100" t="s">
        <v>958</v>
      </c>
      <c r="D130" s="18" t="s">
        <v>546</v>
      </c>
      <c r="E130" s="118"/>
      <c r="F130" s="2" t="s">
        <v>0</v>
      </c>
      <c r="G130" s="110" t="s">
        <v>959</v>
      </c>
      <c r="H130" s="18" t="s">
        <v>546</v>
      </c>
      <c r="I130" s="118"/>
      <c r="J130" s="16" t="s">
        <v>0</v>
      </c>
      <c r="K130" s="110" t="s">
        <v>960</v>
      </c>
      <c r="L130" s="18" t="s">
        <v>546</v>
      </c>
    </row>
    <row r="131" spans="1:12" ht="31" customHeight="1" x14ac:dyDescent="0.2">
      <c r="A131" s="119"/>
      <c r="B131" s="19" t="s">
        <v>2</v>
      </c>
      <c r="C131" s="70" t="s">
        <v>962</v>
      </c>
      <c r="D131" s="121">
        <f>5/H2</f>
        <v>0.76923076923076927</v>
      </c>
      <c r="E131" s="119"/>
      <c r="F131" s="20" t="s">
        <v>2</v>
      </c>
      <c r="G131" s="70" t="s">
        <v>961</v>
      </c>
      <c r="H131" s="121">
        <f>5/H2</f>
        <v>0.76923076923076927</v>
      </c>
      <c r="I131" s="119"/>
      <c r="J131" s="19" t="s">
        <v>2</v>
      </c>
      <c r="K131" s="79" t="s">
        <v>963</v>
      </c>
      <c r="L131" s="121">
        <f>150/H2</f>
        <v>23.076923076923077</v>
      </c>
    </row>
    <row r="132" spans="1:12" ht="42" customHeight="1" x14ac:dyDescent="0.2">
      <c r="A132" s="119"/>
      <c r="B132" s="19" t="s">
        <v>3</v>
      </c>
      <c r="C132" s="20" t="s">
        <v>162</v>
      </c>
      <c r="D132" s="200"/>
      <c r="E132" s="119"/>
      <c r="F132" s="20" t="s">
        <v>3</v>
      </c>
      <c r="G132" s="20" t="s">
        <v>163</v>
      </c>
      <c r="H132" s="200"/>
      <c r="I132" s="119"/>
      <c r="J132" s="19" t="s">
        <v>3</v>
      </c>
      <c r="K132" s="5" t="s">
        <v>964</v>
      </c>
      <c r="L132" s="200"/>
    </row>
    <row r="133" spans="1:12" ht="15" customHeight="1" x14ac:dyDescent="0.2">
      <c r="A133" s="119"/>
      <c r="B133" s="124" t="s">
        <v>5</v>
      </c>
      <c r="C133" s="125"/>
      <c r="D133" s="67"/>
      <c r="E133" s="119"/>
      <c r="F133" s="124" t="s">
        <v>6</v>
      </c>
      <c r="G133" s="125"/>
      <c r="H133" s="67"/>
      <c r="I133" s="119"/>
      <c r="J133" s="124" t="s">
        <v>6</v>
      </c>
      <c r="K133" s="125"/>
      <c r="L133" s="72"/>
    </row>
    <row r="134" spans="1:12" ht="15" customHeight="1" thickBot="1" x14ac:dyDescent="0.25">
      <c r="A134" s="120"/>
      <c r="B134" s="127" t="s">
        <v>4</v>
      </c>
      <c r="C134" s="128"/>
      <c r="D134" s="65">
        <f>D133*D131</f>
        <v>0</v>
      </c>
      <c r="E134" s="132"/>
      <c r="F134" s="127" t="s">
        <v>4</v>
      </c>
      <c r="G134" s="128"/>
      <c r="H134" s="65">
        <f>H133*H131</f>
        <v>0</v>
      </c>
      <c r="I134" s="132"/>
      <c r="J134" s="127" t="s">
        <v>4</v>
      </c>
      <c r="K134" s="128"/>
      <c r="L134" s="65">
        <f>L133*L131</f>
        <v>0</v>
      </c>
    </row>
    <row r="135" spans="1:12" ht="15" customHeight="1" thickBot="1" x14ac:dyDescent="0.25">
      <c r="A135" s="11"/>
      <c r="B135" s="137" t="s">
        <v>902</v>
      </c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</row>
    <row r="136" spans="1:12" ht="15" customHeight="1" x14ac:dyDescent="0.2">
      <c r="A136" s="118"/>
      <c r="B136" s="16" t="s">
        <v>0</v>
      </c>
      <c r="C136" s="100" t="s">
        <v>1721</v>
      </c>
      <c r="D136" s="18" t="s">
        <v>546</v>
      </c>
      <c r="E136" s="118"/>
      <c r="F136" s="2" t="s">
        <v>0</v>
      </c>
      <c r="G136" s="110" t="s">
        <v>1722</v>
      </c>
      <c r="H136" s="18" t="s">
        <v>546</v>
      </c>
      <c r="I136" s="118"/>
      <c r="J136" s="16" t="s">
        <v>0</v>
      </c>
      <c r="K136" s="110" t="s">
        <v>1724</v>
      </c>
      <c r="L136" s="18" t="s">
        <v>546</v>
      </c>
    </row>
    <row r="137" spans="1:12" ht="27" customHeight="1" x14ac:dyDescent="0.2">
      <c r="A137" s="119"/>
      <c r="B137" s="19" t="s">
        <v>2</v>
      </c>
      <c r="C137" s="70" t="s">
        <v>1720</v>
      </c>
      <c r="D137" s="121">
        <f>5/H2</f>
        <v>0.76923076923076927</v>
      </c>
      <c r="E137" s="119"/>
      <c r="F137" s="20" t="s">
        <v>2</v>
      </c>
      <c r="G137" s="70" t="s">
        <v>1723</v>
      </c>
      <c r="H137" s="121">
        <f>5/H2</f>
        <v>0.76923076923076927</v>
      </c>
      <c r="I137" s="119"/>
      <c r="J137" s="19" t="s">
        <v>2</v>
      </c>
      <c r="K137" s="79" t="s">
        <v>1725</v>
      </c>
      <c r="L137" s="121">
        <f>150/H2</f>
        <v>23.076923076923077</v>
      </c>
    </row>
    <row r="138" spans="1:12" ht="41" customHeight="1" x14ac:dyDescent="0.2">
      <c r="A138" s="119"/>
      <c r="B138" s="19" t="s">
        <v>3</v>
      </c>
      <c r="C138" s="20" t="s">
        <v>162</v>
      </c>
      <c r="D138" s="200"/>
      <c r="E138" s="119"/>
      <c r="F138" s="20" t="s">
        <v>3</v>
      </c>
      <c r="G138" s="20" t="s">
        <v>163</v>
      </c>
      <c r="H138" s="200"/>
      <c r="I138" s="119"/>
      <c r="J138" s="19" t="s">
        <v>3</v>
      </c>
      <c r="K138" s="5" t="s">
        <v>1726</v>
      </c>
      <c r="L138" s="200"/>
    </row>
    <row r="139" spans="1:12" ht="15" customHeight="1" x14ac:dyDescent="0.2">
      <c r="A139" s="119"/>
      <c r="B139" s="124" t="s">
        <v>5</v>
      </c>
      <c r="C139" s="125"/>
      <c r="D139" s="67"/>
      <c r="E139" s="119"/>
      <c r="F139" s="124" t="s">
        <v>6</v>
      </c>
      <c r="G139" s="125"/>
      <c r="H139" s="67"/>
      <c r="I139" s="119"/>
      <c r="J139" s="124" t="s">
        <v>6</v>
      </c>
      <c r="K139" s="125"/>
      <c r="L139" s="72"/>
    </row>
    <row r="140" spans="1:12" ht="15" customHeight="1" thickBot="1" x14ac:dyDescent="0.25">
      <c r="A140" s="120"/>
      <c r="B140" s="127" t="s">
        <v>4</v>
      </c>
      <c r="C140" s="128"/>
      <c r="D140" s="65">
        <f>D139*D137</f>
        <v>0</v>
      </c>
      <c r="E140" s="132"/>
      <c r="F140" s="127" t="s">
        <v>4</v>
      </c>
      <c r="G140" s="128"/>
      <c r="H140" s="65">
        <f>H139*H137</f>
        <v>0</v>
      </c>
      <c r="I140" s="132"/>
      <c r="J140" s="127" t="s">
        <v>4</v>
      </c>
      <c r="K140" s="128"/>
      <c r="L140" s="65">
        <f>L139*L137</f>
        <v>0</v>
      </c>
    </row>
    <row r="141" spans="1:12" ht="16" thickBot="1" x14ac:dyDescent="0.25">
      <c r="A141" s="11" t="s">
        <v>71</v>
      </c>
      <c r="B141" s="137" t="str">
        <f>B45</f>
        <v>Минимальный заказ чехлов от 10 штук 1 модели! Общее количество  чехлов должно составлять не менее 300 штук</v>
      </c>
      <c r="C141" s="137"/>
      <c r="D141" s="137"/>
      <c r="E141" s="137"/>
      <c r="F141" s="137"/>
      <c r="G141" s="137"/>
      <c r="H141" s="137"/>
      <c r="I141" s="157"/>
      <c r="J141" s="157"/>
      <c r="K141" s="157"/>
      <c r="L141" s="157"/>
    </row>
    <row r="142" spans="1:12" x14ac:dyDescent="0.2">
      <c r="A142" s="118"/>
      <c r="B142" s="16" t="s">
        <v>0</v>
      </c>
      <c r="C142" s="100" t="s">
        <v>883</v>
      </c>
      <c r="D142" s="18" t="s">
        <v>546</v>
      </c>
      <c r="E142" s="118"/>
      <c r="F142" s="2" t="s">
        <v>0</v>
      </c>
      <c r="G142" s="110" t="s">
        <v>1639</v>
      </c>
      <c r="H142" s="18" t="s">
        <v>546</v>
      </c>
      <c r="I142" s="118"/>
      <c r="J142" s="16" t="s">
        <v>0</v>
      </c>
      <c r="K142" s="110" t="s">
        <v>886</v>
      </c>
      <c r="L142" s="18" t="s">
        <v>546</v>
      </c>
    </row>
    <row r="143" spans="1:12" ht="24" x14ac:dyDescent="0.2">
      <c r="A143" s="119"/>
      <c r="B143" s="19" t="s">
        <v>2</v>
      </c>
      <c r="C143" s="70" t="s">
        <v>884</v>
      </c>
      <c r="D143" s="121">
        <f>5/H2</f>
        <v>0.76923076923076927</v>
      </c>
      <c r="E143" s="119"/>
      <c r="F143" s="20" t="s">
        <v>2</v>
      </c>
      <c r="G143" s="70" t="s">
        <v>885</v>
      </c>
      <c r="H143" s="121">
        <f>5/H2</f>
        <v>0.76923076923076927</v>
      </c>
      <c r="I143" s="119"/>
      <c r="J143" s="19" t="s">
        <v>2</v>
      </c>
      <c r="K143" s="79" t="s">
        <v>887</v>
      </c>
      <c r="L143" s="121">
        <f>130/H2</f>
        <v>20</v>
      </c>
    </row>
    <row r="144" spans="1:12" ht="33" x14ac:dyDescent="0.2">
      <c r="A144" s="119"/>
      <c r="B144" s="19" t="s">
        <v>3</v>
      </c>
      <c r="C144" s="20" t="s">
        <v>162</v>
      </c>
      <c r="D144" s="131"/>
      <c r="E144" s="119"/>
      <c r="F144" s="20" t="s">
        <v>3</v>
      </c>
      <c r="G144" s="20" t="s">
        <v>163</v>
      </c>
      <c r="H144" s="131"/>
      <c r="I144" s="119"/>
      <c r="J144" s="19" t="s">
        <v>3</v>
      </c>
      <c r="K144" s="5" t="s">
        <v>888</v>
      </c>
      <c r="L144" s="131"/>
    </row>
    <row r="145" spans="1:12" x14ac:dyDescent="0.2">
      <c r="A145" s="119"/>
      <c r="B145" s="124" t="s">
        <v>5</v>
      </c>
      <c r="C145" s="125"/>
      <c r="D145" s="67"/>
      <c r="E145" s="119"/>
      <c r="F145" s="124" t="s">
        <v>6</v>
      </c>
      <c r="G145" s="126"/>
      <c r="H145" s="67"/>
      <c r="I145" s="119"/>
      <c r="J145" s="124" t="s">
        <v>6</v>
      </c>
      <c r="K145" s="125"/>
      <c r="L145" s="72"/>
    </row>
    <row r="146" spans="1:12" ht="16" thickBot="1" x14ac:dyDescent="0.25">
      <c r="A146" s="120"/>
      <c r="B146" s="127" t="s">
        <v>4</v>
      </c>
      <c r="C146" s="128"/>
      <c r="D146" s="65">
        <f>D145*D143</f>
        <v>0</v>
      </c>
      <c r="E146" s="120"/>
      <c r="F146" s="127" t="s">
        <v>4</v>
      </c>
      <c r="G146" s="129"/>
      <c r="H146" s="65">
        <f>H145*H143</f>
        <v>0</v>
      </c>
      <c r="I146" s="132"/>
      <c r="J146" s="127" t="s">
        <v>4</v>
      </c>
      <c r="K146" s="128"/>
      <c r="L146" s="65">
        <f>L145*L143</f>
        <v>0</v>
      </c>
    </row>
    <row r="147" spans="1:12" ht="16" thickBot="1" x14ac:dyDescent="0.25">
      <c r="A147" s="11" t="s">
        <v>71</v>
      </c>
      <c r="B147" s="137" t="s">
        <v>173</v>
      </c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</row>
    <row r="148" spans="1:12" x14ac:dyDescent="0.2">
      <c r="A148" s="118"/>
      <c r="B148" s="16" t="s">
        <v>0</v>
      </c>
      <c r="C148" s="100" t="s">
        <v>890</v>
      </c>
      <c r="D148" s="18" t="s">
        <v>546</v>
      </c>
      <c r="E148" s="118"/>
      <c r="F148" s="2" t="s">
        <v>0</v>
      </c>
      <c r="G148" s="110" t="s">
        <v>891</v>
      </c>
      <c r="H148" s="18" t="s">
        <v>546</v>
      </c>
      <c r="I148" s="118"/>
      <c r="J148" s="16" t="s">
        <v>0</v>
      </c>
      <c r="K148" s="110" t="s">
        <v>893</v>
      </c>
      <c r="L148" s="18" t="s">
        <v>546</v>
      </c>
    </row>
    <row r="149" spans="1:12" ht="24" x14ac:dyDescent="0.2">
      <c r="A149" s="119"/>
      <c r="B149" s="19" t="s">
        <v>2</v>
      </c>
      <c r="C149" s="70" t="s">
        <v>889</v>
      </c>
      <c r="D149" s="121">
        <f>5/H2</f>
        <v>0.76923076923076927</v>
      </c>
      <c r="E149" s="119"/>
      <c r="F149" s="20" t="s">
        <v>2</v>
      </c>
      <c r="G149" s="70" t="s">
        <v>892</v>
      </c>
      <c r="H149" s="121">
        <f>5/H2</f>
        <v>0.76923076923076927</v>
      </c>
      <c r="I149" s="119"/>
      <c r="J149" s="19" t="s">
        <v>2</v>
      </c>
      <c r="K149" s="79" t="s">
        <v>894</v>
      </c>
      <c r="L149" s="121">
        <f>150/H2</f>
        <v>23.076923076923077</v>
      </c>
    </row>
    <row r="150" spans="1:12" ht="33" x14ac:dyDescent="0.2">
      <c r="A150" s="119"/>
      <c r="B150" s="19" t="s">
        <v>3</v>
      </c>
      <c r="C150" s="20" t="s">
        <v>162</v>
      </c>
      <c r="D150" s="131"/>
      <c r="E150" s="119"/>
      <c r="F150" s="20" t="s">
        <v>3</v>
      </c>
      <c r="G150" s="20" t="s">
        <v>163</v>
      </c>
      <c r="H150" s="131"/>
      <c r="I150" s="119"/>
      <c r="J150" s="19" t="s">
        <v>3</v>
      </c>
      <c r="K150" s="5" t="s">
        <v>895</v>
      </c>
      <c r="L150" s="131"/>
    </row>
    <row r="151" spans="1:12" x14ac:dyDescent="0.2">
      <c r="A151" s="119"/>
      <c r="B151" s="124" t="s">
        <v>5</v>
      </c>
      <c r="C151" s="125"/>
      <c r="D151" s="67"/>
      <c r="E151" s="119"/>
      <c r="F151" s="124" t="s">
        <v>6</v>
      </c>
      <c r="G151" s="126"/>
      <c r="H151" s="67"/>
      <c r="I151" s="119"/>
      <c r="J151" s="124" t="s">
        <v>6</v>
      </c>
      <c r="K151" s="125"/>
      <c r="L151" s="72"/>
    </row>
    <row r="152" spans="1:12" ht="16" thickBot="1" x14ac:dyDescent="0.25">
      <c r="A152" s="120"/>
      <c r="B152" s="127" t="s">
        <v>4</v>
      </c>
      <c r="C152" s="128"/>
      <c r="D152" s="65">
        <f>D151*D149</f>
        <v>0</v>
      </c>
      <c r="E152" s="120"/>
      <c r="F152" s="127" t="s">
        <v>4</v>
      </c>
      <c r="G152" s="129"/>
      <c r="H152" s="65">
        <f>H151*H149</f>
        <v>0</v>
      </c>
      <c r="I152" s="132"/>
      <c r="J152" s="127" t="s">
        <v>4</v>
      </c>
      <c r="K152" s="128"/>
      <c r="L152" s="65">
        <f>L151*L149</f>
        <v>0</v>
      </c>
    </row>
    <row r="153" spans="1:12" ht="16" thickBot="1" x14ac:dyDescent="0.25">
      <c r="A153" s="11" t="s">
        <v>71</v>
      </c>
      <c r="B153" s="137" t="s">
        <v>173</v>
      </c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</row>
    <row r="154" spans="1:12" x14ac:dyDescent="0.2">
      <c r="A154" s="118"/>
      <c r="B154" s="16" t="s">
        <v>0</v>
      </c>
      <c r="C154" s="100" t="s">
        <v>1569</v>
      </c>
      <c r="D154" s="18" t="s">
        <v>546</v>
      </c>
      <c r="E154" s="118"/>
      <c r="F154" s="2" t="s">
        <v>0</v>
      </c>
      <c r="G154" s="110" t="s">
        <v>1571</v>
      </c>
      <c r="H154" s="18" t="s">
        <v>546</v>
      </c>
      <c r="I154" s="118"/>
      <c r="J154" s="16" t="s">
        <v>0</v>
      </c>
      <c r="K154" s="110" t="s">
        <v>1573</v>
      </c>
      <c r="L154" s="18" t="s">
        <v>546</v>
      </c>
    </row>
    <row r="155" spans="1:12" ht="24" x14ac:dyDescent="0.2">
      <c r="A155" s="119"/>
      <c r="B155" s="19" t="s">
        <v>2</v>
      </c>
      <c r="C155" s="70" t="s">
        <v>1570</v>
      </c>
      <c r="D155" s="121">
        <f>5.2/H2</f>
        <v>0.8</v>
      </c>
      <c r="E155" s="119"/>
      <c r="F155" s="20" t="s">
        <v>2</v>
      </c>
      <c r="G155" s="70" t="s">
        <v>1572</v>
      </c>
      <c r="H155" s="121">
        <f>5.2/H2</f>
        <v>0.8</v>
      </c>
      <c r="I155" s="119"/>
      <c r="J155" s="19" t="s">
        <v>2</v>
      </c>
      <c r="K155" s="79" t="s">
        <v>1574</v>
      </c>
      <c r="L155" s="121">
        <f>150/H2</f>
        <v>23.076923076923077</v>
      </c>
    </row>
    <row r="156" spans="1:12" ht="33" x14ac:dyDescent="0.2">
      <c r="A156" s="119"/>
      <c r="B156" s="19" t="s">
        <v>3</v>
      </c>
      <c r="C156" s="20" t="s">
        <v>162</v>
      </c>
      <c r="D156" s="200"/>
      <c r="E156" s="119"/>
      <c r="F156" s="20" t="s">
        <v>3</v>
      </c>
      <c r="G156" s="20" t="s">
        <v>163</v>
      </c>
      <c r="H156" s="200"/>
      <c r="I156" s="119"/>
      <c r="J156" s="19" t="s">
        <v>3</v>
      </c>
      <c r="K156" s="5" t="s">
        <v>1575</v>
      </c>
      <c r="L156" s="200"/>
    </row>
    <row r="157" spans="1:12" ht="14" customHeight="1" x14ac:dyDescent="0.2">
      <c r="A157" s="119"/>
      <c r="B157" s="124" t="s">
        <v>5</v>
      </c>
      <c r="C157" s="125"/>
      <c r="D157" s="67"/>
      <c r="E157" s="119"/>
      <c r="F157" s="124" t="s">
        <v>6</v>
      </c>
      <c r="G157" s="125"/>
      <c r="H157" s="67"/>
      <c r="I157" s="119"/>
      <c r="J157" s="124" t="s">
        <v>6</v>
      </c>
      <c r="K157" s="125"/>
      <c r="L157" s="72"/>
    </row>
    <row r="158" spans="1:12" ht="15" customHeight="1" thickBot="1" x14ac:dyDescent="0.25">
      <c r="A158" s="132"/>
      <c r="B158" s="127" t="s">
        <v>4</v>
      </c>
      <c r="C158" s="128"/>
      <c r="D158" s="65">
        <f>D157*D155</f>
        <v>0</v>
      </c>
      <c r="E158" s="132"/>
      <c r="F158" s="127" t="s">
        <v>4</v>
      </c>
      <c r="G158" s="128"/>
      <c r="H158" s="65">
        <f>H157*H155</f>
        <v>0</v>
      </c>
      <c r="I158" s="132"/>
      <c r="J158" s="127" t="s">
        <v>4</v>
      </c>
      <c r="K158" s="128"/>
      <c r="L158" s="65">
        <f>L157*L155</f>
        <v>0</v>
      </c>
    </row>
    <row r="159" spans="1:12" ht="15" customHeight="1" thickBot="1" x14ac:dyDescent="0.25">
      <c r="A159" s="11" t="s">
        <v>71</v>
      </c>
      <c r="B159" s="137" t="s">
        <v>173</v>
      </c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</row>
    <row r="160" spans="1:12" ht="15" customHeight="1" x14ac:dyDescent="0.2">
      <c r="A160" s="118"/>
      <c r="B160" s="16" t="s">
        <v>0</v>
      </c>
      <c r="C160" s="100" t="s">
        <v>1628</v>
      </c>
      <c r="D160" s="18" t="s">
        <v>546</v>
      </c>
      <c r="E160" s="118"/>
      <c r="F160" s="2" t="s">
        <v>0</v>
      </c>
      <c r="G160" s="110" t="s">
        <v>1629</v>
      </c>
      <c r="H160" s="18" t="s">
        <v>546</v>
      </c>
      <c r="I160" s="118"/>
      <c r="J160" s="16" t="s">
        <v>0</v>
      </c>
      <c r="K160" s="110" t="s">
        <v>1630</v>
      </c>
      <c r="L160" s="18" t="s">
        <v>546</v>
      </c>
    </row>
    <row r="161" spans="1:12" ht="37" customHeight="1" x14ac:dyDescent="0.2">
      <c r="A161" s="119"/>
      <c r="B161" s="19" t="s">
        <v>2</v>
      </c>
      <c r="C161" s="70" t="s">
        <v>1625</v>
      </c>
      <c r="D161" s="121">
        <f>5.2/H2</f>
        <v>0.8</v>
      </c>
      <c r="E161" s="119"/>
      <c r="F161" s="20" t="s">
        <v>2</v>
      </c>
      <c r="G161" s="70" t="s">
        <v>1626</v>
      </c>
      <c r="H161" s="121">
        <f>5.2/H2</f>
        <v>0.8</v>
      </c>
      <c r="I161" s="119"/>
      <c r="J161" s="19" t="s">
        <v>2</v>
      </c>
      <c r="K161" s="79" t="s">
        <v>1627</v>
      </c>
      <c r="L161" s="121">
        <f>150/H2</f>
        <v>23.076923076923077</v>
      </c>
    </row>
    <row r="162" spans="1:12" ht="39" customHeight="1" x14ac:dyDescent="0.2">
      <c r="A162" s="119"/>
      <c r="B162" s="19" t="s">
        <v>3</v>
      </c>
      <c r="C162" s="20" t="s">
        <v>162</v>
      </c>
      <c r="D162" s="200"/>
      <c r="E162" s="119"/>
      <c r="F162" s="20" t="s">
        <v>3</v>
      </c>
      <c r="G162" s="20" t="s">
        <v>163</v>
      </c>
      <c r="H162" s="200"/>
      <c r="I162" s="119"/>
      <c r="J162" s="19" t="s">
        <v>3</v>
      </c>
      <c r="K162" s="5" t="s">
        <v>1705</v>
      </c>
      <c r="L162" s="200"/>
    </row>
    <row r="163" spans="1:12" ht="15" customHeight="1" x14ac:dyDescent="0.2">
      <c r="A163" s="119"/>
      <c r="B163" s="124" t="s">
        <v>5</v>
      </c>
      <c r="C163" s="125"/>
      <c r="D163" s="67"/>
      <c r="E163" s="119"/>
      <c r="F163" s="124" t="s">
        <v>6</v>
      </c>
      <c r="G163" s="125"/>
      <c r="H163" s="67"/>
      <c r="I163" s="119"/>
      <c r="J163" s="124" t="s">
        <v>6</v>
      </c>
      <c r="K163" s="125"/>
      <c r="L163" s="72"/>
    </row>
    <row r="164" spans="1:12" ht="15" customHeight="1" thickBot="1" x14ac:dyDescent="0.25">
      <c r="A164" s="132"/>
      <c r="B164" s="127" t="s">
        <v>4</v>
      </c>
      <c r="C164" s="128"/>
      <c r="D164" s="65">
        <f>D163*D161</f>
        <v>0</v>
      </c>
      <c r="E164" s="132"/>
      <c r="F164" s="127" t="s">
        <v>4</v>
      </c>
      <c r="G164" s="128"/>
      <c r="H164" s="65">
        <f>H163*H161</f>
        <v>0</v>
      </c>
      <c r="I164" s="132"/>
      <c r="J164" s="127" t="s">
        <v>4</v>
      </c>
      <c r="K164" s="128"/>
      <c r="L164" s="65">
        <f>L163*L161</f>
        <v>0</v>
      </c>
    </row>
    <row r="165" spans="1:12" ht="15" customHeight="1" thickBot="1" x14ac:dyDescent="0.25">
      <c r="A165" s="11" t="s">
        <v>71</v>
      </c>
      <c r="B165" s="137" t="s">
        <v>173</v>
      </c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</row>
    <row r="166" spans="1:12" ht="15" customHeight="1" x14ac:dyDescent="0.2">
      <c r="A166" s="118"/>
      <c r="B166" s="16" t="s">
        <v>0</v>
      </c>
      <c r="C166" s="100" t="s">
        <v>1698</v>
      </c>
      <c r="D166" s="18" t="s">
        <v>546</v>
      </c>
      <c r="E166" s="118"/>
      <c r="F166" s="2" t="s">
        <v>0</v>
      </c>
      <c r="G166" s="110" t="s">
        <v>1699</v>
      </c>
      <c r="H166" s="18" t="s">
        <v>546</v>
      </c>
      <c r="I166" s="118"/>
      <c r="J166" s="16" t="s">
        <v>0</v>
      </c>
      <c r="K166" s="110" t="s">
        <v>1700</v>
      </c>
      <c r="L166" s="18" t="s">
        <v>546</v>
      </c>
    </row>
    <row r="167" spans="1:12" ht="34" customHeight="1" x14ac:dyDescent="0.2">
      <c r="A167" s="119"/>
      <c r="B167" s="19" t="s">
        <v>2</v>
      </c>
      <c r="C167" s="70" t="s">
        <v>1701</v>
      </c>
      <c r="D167" s="121">
        <f>5.2/H2</f>
        <v>0.8</v>
      </c>
      <c r="E167" s="119"/>
      <c r="F167" s="20" t="s">
        <v>2</v>
      </c>
      <c r="G167" s="70" t="s">
        <v>1702</v>
      </c>
      <c r="H167" s="121">
        <f>5.2/H2</f>
        <v>0.8</v>
      </c>
      <c r="I167" s="119"/>
      <c r="J167" s="19" t="s">
        <v>2</v>
      </c>
      <c r="K167" s="79" t="s">
        <v>1703</v>
      </c>
      <c r="L167" s="121">
        <f>150/H2</f>
        <v>23.076923076923077</v>
      </c>
    </row>
    <row r="168" spans="1:12" ht="38" customHeight="1" x14ac:dyDescent="0.2">
      <c r="A168" s="119"/>
      <c r="B168" s="19" t="s">
        <v>3</v>
      </c>
      <c r="C168" s="20" t="s">
        <v>162</v>
      </c>
      <c r="D168" s="200"/>
      <c r="E168" s="119"/>
      <c r="F168" s="20" t="s">
        <v>3</v>
      </c>
      <c r="G168" s="20" t="s">
        <v>163</v>
      </c>
      <c r="H168" s="200"/>
      <c r="I168" s="119"/>
      <c r="J168" s="19" t="s">
        <v>3</v>
      </c>
      <c r="K168" s="5" t="s">
        <v>1704</v>
      </c>
      <c r="L168" s="200"/>
    </row>
    <row r="169" spans="1:12" ht="15" customHeight="1" x14ac:dyDescent="0.2">
      <c r="A169" s="119"/>
      <c r="B169" s="124" t="s">
        <v>5</v>
      </c>
      <c r="C169" s="125"/>
      <c r="D169" s="67"/>
      <c r="E169" s="119"/>
      <c r="F169" s="124" t="s">
        <v>6</v>
      </c>
      <c r="G169" s="125"/>
      <c r="H169" s="67"/>
      <c r="I169" s="119"/>
      <c r="J169" s="124" t="s">
        <v>6</v>
      </c>
      <c r="K169" s="125"/>
      <c r="L169" s="72"/>
    </row>
    <row r="170" spans="1:12" ht="15" customHeight="1" thickBot="1" x14ac:dyDescent="0.25">
      <c r="A170" s="132"/>
      <c r="B170" s="127" t="s">
        <v>4</v>
      </c>
      <c r="C170" s="128"/>
      <c r="D170" s="65">
        <f>D169*D167</f>
        <v>0</v>
      </c>
      <c r="E170" s="132"/>
      <c r="F170" s="127" t="s">
        <v>4</v>
      </c>
      <c r="G170" s="128"/>
      <c r="H170" s="65">
        <f>H169*H167</f>
        <v>0</v>
      </c>
      <c r="I170" s="132"/>
      <c r="J170" s="127" t="s">
        <v>4</v>
      </c>
      <c r="K170" s="128"/>
      <c r="L170" s="65">
        <f>L169*L167</f>
        <v>0</v>
      </c>
    </row>
    <row r="171" spans="1:12" ht="15" customHeight="1" thickBot="1" x14ac:dyDescent="0.25">
      <c r="A171" s="11" t="s">
        <v>71</v>
      </c>
      <c r="B171" s="137" t="s">
        <v>173</v>
      </c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</row>
    <row r="172" spans="1:12" ht="15" customHeight="1" x14ac:dyDescent="0.2">
      <c r="A172" s="118"/>
      <c r="B172" s="16" t="s">
        <v>0</v>
      </c>
      <c r="C172" s="100" t="s">
        <v>1644</v>
      </c>
      <c r="D172" s="18" t="s">
        <v>546</v>
      </c>
      <c r="E172" s="118"/>
      <c r="F172" s="2" t="s">
        <v>0</v>
      </c>
      <c r="G172" s="110" t="s">
        <v>1645</v>
      </c>
      <c r="H172" s="18" t="s">
        <v>546</v>
      </c>
      <c r="I172" s="118"/>
      <c r="J172" s="16" t="s">
        <v>0</v>
      </c>
      <c r="K172" s="110" t="s">
        <v>1647</v>
      </c>
      <c r="L172" s="18" t="s">
        <v>546</v>
      </c>
    </row>
    <row r="173" spans="1:12" ht="45" customHeight="1" x14ac:dyDescent="0.2">
      <c r="A173" s="119"/>
      <c r="B173" s="19" t="s">
        <v>2</v>
      </c>
      <c r="C173" s="70" t="s">
        <v>1643</v>
      </c>
      <c r="D173" s="121">
        <f>5.2/H2</f>
        <v>0.8</v>
      </c>
      <c r="E173" s="119"/>
      <c r="F173" s="20" t="s">
        <v>2</v>
      </c>
      <c r="G173" s="70" t="s">
        <v>1646</v>
      </c>
      <c r="H173" s="121">
        <f>5.2/H2</f>
        <v>0.8</v>
      </c>
      <c r="I173" s="119"/>
      <c r="J173" s="19" t="s">
        <v>2</v>
      </c>
      <c r="K173" s="79" t="s">
        <v>1648</v>
      </c>
      <c r="L173" s="121">
        <f>150/H2</f>
        <v>23.076923076923077</v>
      </c>
    </row>
    <row r="174" spans="1:12" ht="36" customHeight="1" x14ac:dyDescent="0.2">
      <c r="A174" s="119"/>
      <c r="B174" s="19" t="s">
        <v>3</v>
      </c>
      <c r="C174" s="20" t="s">
        <v>162</v>
      </c>
      <c r="D174" s="200"/>
      <c r="E174" s="119"/>
      <c r="F174" s="20" t="s">
        <v>3</v>
      </c>
      <c r="G174" s="20" t="s">
        <v>163</v>
      </c>
      <c r="H174" s="200"/>
      <c r="I174" s="119"/>
      <c r="J174" s="19" t="s">
        <v>3</v>
      </c>
      <c r="K174" s="5" t="s">
        <v>1649</v>
      </c>
      <c r="L174" s="200"/>
    </row>
    <row r="175" spans="1:12" ht="15" customHeight="1" x14ac:dyDescent="0.2">
      <c r="A175" s="119"/>
      <c r="B175" s="124" t="s">
        <v>5</v>
      </c>
      <c r="C175" s="125"/>
      <c r="D175" s="67"/>
      <c r="E175" s="119"/>
      <c r="F175" s="124" t="s">
        <v>6</v>
      </c>
      <c r="G175" s="125"/>
      <c r="H175" s="67"/>
      <c r="I175" s="119"/>
      <c r="J175" s="124" t="s">
        <v>6</v>
      </c>
      <c r="K175" s="125"/>
      <c r="L175" s="72"/>
    </row>
    <row r="176" spans="1:12" ht="15" customHeight="1" thickBot="1" x14ac:dyDescent="0.25">
      <c r="A176" s="132"/>
      <c r="B176" s="127" t="s">
        <v>4</v>
      </c>
      <c r="C176" s="128"/>
      <c r="D176" s="65">
        <f>D175*D173</f>
        <v>0</v>
      </c>
      <c r="E176" s="132"/>
      <c r="F176" s="127" t="s">
        <v>4</v>
      </c>
      <c r="G176" s="128"/>
      <c r="H176" s="65">
        <f>H175*H173</f>
        <v>0</v>
      </c>
      <c r="I176" s="132"/>
      <c r="J176" s="127" t="s">
        <v>4</v>
      </c>
      <c r="K176" s="128"/>
      <c r="L176" s="65">
        <f>L175*L173</f>
        <v>0</v>
      </c>
    </row>
    <row r="177" spans="1:12" ht="15" customHeight="1" thickBot="1" x14ac:dyDescent="0.25">
      <c r="A177" s="11" t="s">
        <v>71</v>
      </c>
      <c r="B177" s="137" t="s">
        <v>173</v>
      </c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</row>
    <row r="178" spans="1:12" ht="15" customHeight="1" x14ac:dyDescent="0.2">
      <c r="A178" s="118"/>
      <c r="B178" s="16" t="s">
        <v>0</v>
      </c>
      <c r="C178" s="100" t="s">
        <v>1677</v>
      </c>
      <c r="D178" s="18" t="s">
        <v>546</v>
      </c>
      <c r="E178" s="118"/>
      <c r="F178" s="2" t="s">
        <v>0</v>
      </c>
      <c r="G178" s="110" t="s">
        <v>1678</v>
      </c>
      <c r="H178" s="18" t="s">
        <v>546</v>
      </c>
      <c r="I178" s="118"/>
      <c r="J178" s="16" t="s">
        <v>0</v>
      </c>
      <c r="K178" s="110" t="s">
        <v>1679</v>
      </c>
      <c r="L178" s="18" t="s">
        <v>546</v>
      </c>
    </row>
    <row r="179" spans="1:12" ht="42" customHeight="1" x14ac:dyDescent="0.2">
      <c r="A179" s="119"/>
      <c r="B179" s="19" t="s">
        <v>2</v>
      </c>
      <c r="C179" s="70" t="s">
        <v>1680</v>
      </c>
      <c r="D179" s="121">
        <f>5.2/H2</f>
        <v>0.8</v>
      </c>
      <c r="E179" s="119"/>
      <c r="F179" s="20" t="s">
        <v>2</v>
      </c>
      <c r="G179" s="70" t="s">
        <v>1681</v>
      </c>
      <c r="H179" s="121">
        <f>5.2/H2</f>
        <v>0.8</v>
      </c>
      <c r="I179" s="119"/>
      <c r="J179" s="19" t="s">
        <v>2</v>
      </c>
      <c r="K179" s="79" t="s">
        <v>1682</v>
      </c>
      <c r="L179" s="121">
        <f>150/H2</f>
        <v>23.076923076923077</v>
      </c>
    </row>
    <row r="180" spans="1:12" ht="34" customHeight="1" x14ac:dyDescent="0.2">
      <c r="A180" s="119"/>
      <c r="B180" s="19" t="s">
        <v>3</v>
      </c>
      <c r="C180" s="20" t="s">
        <v>162</v>
      </c>
      <c r="D180" s="200"/>
      <c r="E180" s="119"/>
      <c r="F180" s="20" t="s">
        <v>3</v>
      </c>
      <c r="G180" s="20" t="s">
        <v>163</v>
      </c>
      <c r="H180" s="200"/>
      <c r="I180" s="119"/>
      <c r="J180" s="19" t="s">
        <v>3</v>
      </c>
      <c r="K180" s="5" t="s">
        <v>1683</v>
      </c>
      <c r="L180" s="200"/>
    </row>
    <row r="181" spans="1:12" ht="19" customHeight="1" x14ac:dyDescent="0.2">
      <c r="A181" s="119"/>
      <c r="B181" s="124" t="s">
        <v>5</v>
      </c>
      <c r="C181" s="125"/>
      <c r="D181" s="67"/>
      <c r="E181" s="119"/>
      <c r="F181" s="124" t="s">
        <v>6</v>
      </c>
      <c r="G181" s="125"/>
      <c r="H181" s="67"/>
      <c r="I181" s="119"/>
      <c r="J181" s="124" t="s">
        <v>6</v>
      </c>
      <c r="K181" s="125"/>
      <c r="L181" s="72"/>
    </row>
    <row r="182" spans="1:12" ht="15" customHeight="1" thickBot="1" x14ac:dyDescent="0.25">
      <c r="A182" s="132"/>
      <c r="B182" s="127" t="s">
        <v>4</v>
      </c>
      <c r="C182" s="128"/>
      <c r="D182" s="65">
        <f>D181*D179</f>
        <v>0</v>
      </c>
      <c r="E182" s="132"/>
      <c r="F182" s="127" t="s">
        <v>4</v>
      </c>
      <c r="G182" s="128"/>
      <c r="H182" s="65">
        <f>H181*H179</f>
        <v>0</v>
      </c>
      <c r="I182" s="132"/>
      <c r="J182" s="127" t="s">
        <v>4</v>
      </c>
      <c r="K182" s="128"/>
      <c r="L182" s="65">
        <f>L181*L179</f>
        <v>0</v>
      </c>
    </row>
    <row r="183" spans="1:12" ht="16" thickBot="1" x14ac:dyDescent="0.25">
      <c r="A183" s="11" t="s">
        <v>71</v>
      </c>
      <c r="B183" s="137" t="s">
        <v>902</v>
      </c>
      <c r="C183" s="137"/>
      <c r="D183" s="137"/>
      <c r="E183" s="137"/>
      <c r="F183" s="137"/>
      <c r="G183" s="137"/>
      <c r="H183" s="137"/>
      <c r="I183" s="157"/>
      <c r="J183" s="157"/>
      <c r="K183" s="157"/>
      <c r="L183" s="157"/>
    </row>
    <row r="184" spans="1:12" x14ac:dyDescent="0.2">
      <c r="A184" s="118"/>
      <c r="B184" s="16" t="s">
        <v>0</v>
      </c>
      <c r="C184" s="100" t="s">
        <v>473</v>
      </c>
      <c r="D184" s="18" t="s">
        <v>546</v>
      </c>
      <c r="E184" s="118"/>
      <c r="F184" s="2" t="s">
        <v>0</v>
      </c>
      <c r="G184" s="110" t="s">
        <v>474</v>
      </c>
      <c r="H184" s="18" t="s">
        <v>546</v>
      </c>
      <c r="I184" s="118"/>
      <c r="J184" s="16" t="s">
        <v>0</v>
      </c>
      <c r="K184" s="110" t="s">
        <v>475</v>
      </c>
      <c r="L184" s="18" t="s">
        <v>546</v>
      </c>
    </row>
    <row r="185" spans="1:12" ht="24" x14ac:dyDescent="0.2">
      <c r="A185" s="119"/>
      <c r="B185" s="19" t="s">
        <v>2</v>
      </c>
      <c r="C185" s="70" t="s">
        <v>614</v>
      </c>
      <c r="D185" s="121">
        <f>5/H2</f>
        <v>0.76923076923076927</v>
      </c>
      <c r="E185" s="119"/>
      <c r="F185" s="20" t="s">
        <v>2</v>
      </c>
      <c r="G185" s="70" t="s">
        <v>615</v>
      </c>
      <c r="H185" s="121">
        <f>5/H2</f>
        <v>0.76923076923076927</v>
      </c>
      <c r="I185" s="119"/>
      <c r="J185" s="19" t="s">
        <v>2</v>
      </c>
      <c r="K185" s="79" t="s">
        <v>616</v>
      </c>
      <c r="L185" s="121">
        <f>150/H2</f>
        <v>23.076923076923077</v>
      </c>
    </row>
    <row r="186" spans="1:12" ht="33" x14ac:dyDescent="0.2">
      <c r="A186" s="119"/>
      <c r="B186" s="19" t="s">
        <v>3</v>
      </c>
      <c r="C186" s="20" t="s">
        <v>162</v>
      </c>
      <c r="D186" s="131"/>
      <c r="E186" s="119"/>
      <c r="F186" s="20" t="s">
        <v>3</v>
      </c>
      <c r="G186" s="20" t="s">
        <v>163</v>
      </c>
      <c r="H186" s="131"/>
      <c r="I186" s="119"/>
      <c r="J186" s="19" t="s">
        <v>3</v>
      </c>
      <c r="K186" s="5" t="s">
        <v>476</v>
      </c>
      <c r="L186" s="131"/>
    </row>
    <row r="187" spans="1:12" x14ac:dyDescent="0.2">
      <c r="A187" s="119"/>
      <c r="B187" s="124" t="s">
        <v>5</v>
      </c>
      <c r="C187" s="125"/>
      <c r="D187" s="67"/>
      <c r="E187" s="119"/>
      <c r="F187" s="124" t="s">
        <v>6</v>
      </c>
      <c r="G187" s="126"/>
      <c r="H187" s="67"/>
      <c r="I187" s="119"/>
      <c r="J187" s="124" t="s">
        <v>6</v>
      </c>
      <c r="K187" s="125"/>
      <c r="L187" s="72"/>
    </row>
    <row r="188" spans="1:12" ht="16" thickBot="1" x14ac:dyDescent="0.25">
      <c r="A188" s="120"/>
      <c r="B188" s="127" t="s">
        <v>4</v>
      </c>
      <c r="C188" s="128"/>
      <c r="D188" s="65">
        <f>D187*D185</f>
        <v>0</v>
      </c>
      <c r="E188" s="120"/>
      <c r="F188" s="127" t="s">
        <v>4</v>
      </c>
      <c r="G188" s="129"/>
      <c r="H188" s="65">
        <f>H187*H185</f>
        <v>0</v>
      </c>
      <c r="I188" s="132"/>
      <c r="J188" s="127" t="s">
        <v>4</v>
      </c>
      <c r="K188" s="128"/>
      <c r="L188" s="65">
        <f>L187*L185</f>
        <v>0</v>
      </c>
    </row>
    <row r="189" spans="1:12" ht="16" thickBot="1" x14ac:dyDescent="0.25">
      <c r="A189" s="11" t="s">
        <v>71</v>
      </c>
      <c r="B189" s="137" t="s">
        <v>902</v>
      </c>
      <c r="C189" s="137"/>
      <c r="D189" s="137"/>
      <c r="E189" s="137"/>
      <c r="F189" s="137"/>
      <c r="G189" s="137"/>
      <c r="H189" s="137"/>
      <c r="I189" s="157"/>
      <c r="J189" s="157"/>
      <c r="K189" s="157"/>
      <c r="L189" s="157"/>
    </row>
    <row r="190" spans="1:12" x14ac:dyDescent="0.2">
      <c r="A190" s="118"/>
      <c r="B190" s="16" t="s">
        <v>0</v>
      </c>
      <c r="C190" s="100" t="s">
        <v>1600</v>
      </c>
      <c r="D190" s="18" t="s">
        <v>546</v>
      </c>
      <c r="E190" s="118"/>
      <c r="F190" s="2" t="s">
        <v>0</v>
      </c>
      <c r="G190" s="110" t="s">
        <v>1601</v>
      </c>
      <c r="H190" s="18" t="s">
        <v>546</v>
      </c>
      <c r="I190" s="118"/>
      <c r="J190" s="16" t="s">
        <v>0</v>
      </c>
      <c r="K190" s="110" t="s">
        <v>1602</v>
      </c>
      <c r="L190" s="18" t="s">
        <v>546</v>
      </c>
    </row>
    <row r="191" spans="1:12" ht="24" x14ac:dyDescent="0.2">
      <c r="A191" s="119"/>
      <c r="B191" s="19" t="s">
        <v>2</v>
      </c>
      <c r="C191" s="70" t="s">
        <v>1597</v>
      </c>
      <c r="D191" s="121">
        <f>5/H2</f>
        <v>0.76923076923076927</v>
      </c>
      <c r="E191" s="119"/>
      <c r="F191" s="20" t="s">
        <v>2</v>
      </c>
      <c r="G191" s="70" t="s">
        <v>1598</v>
      </c>
      <c r="H191" s="121">
        <f>5/H2</f>
        <v>0.76923076923076927</v>
      </c>
      <c r="I191" s="119"/>
      <c r="J191" s="19" t="s">
        <v>2</v>
      </c>
      <c r="K191" s="79" t="s">
        <v>1599</v>
      </c>
      <c r="L191" s="121">
        <f>150/H2</f>
        <v>23.076923076923077</v>
      </c>
    </row>
    <row r="192" spans="1:12" ht="33" x14ac:dyDescent="0.2">
      <c r="A192" s="119"/>
      <c r="B192" s="19" t="s">
        <v>3</v>
      </c>
      <c r="C192" s="20" t="s">
        <v>162</v>
      </c>
      <c r="D192" s="131"/>
      <c r="E192" s="119"/>
      <c r="F192" s="20" t="s">
        <v>3</v>
      </c>
      <c r="G192" s="20" t="s">
        <v>163</v>
      </c>
      <c r="H192" s="131"/>
      <c r="I192" s="119"/>
      <c r="J192" s="19" t="s">
        <v>3</v>
      </c>
      <c r="K192" s="5" t="s">
        <v>1603</v>
      </c>
      <c r="L192" s="131"/>
    </row>
    <row r="193" spans="1:12" x14ac:dyDescent="0.2">
      <c r="A193" s="119"/>
      <c r="B193" s="124" t="s">
        <v>5</v>
      </c>
      <c r="C193" s="125"/>
      <c r="D193" s="67"/>
      <c r="E193" s="119"/>
      <c r="F193" s="124" t="s">
        <v>6</v>
      </c>
      <c r="G193" s="126"/>
      <c r="H193" s="67"/>
      <c r="I193" s="119"/>
      <c r="J193" s="124" t="s">
        <v>6</v>
      </c>
      <c r="K193" s="125"/>
      <c r="L193" s="72"/>
    </row>
    <row r="194" spans="1:12" ht="16" thickBot="1" x14ac:dyDescent="0.25">
      <c r="A194" s="120"/>
      <c r="B194" s="127" t="s">
        <v>4</v>
      </c>
      <c r="C194" s="128"/>
      <c r="D194" s="65">
        <f>D193*D191</f>
        <v>0</v>
      </c>
      <c r="E194" s="120"/>
      <c r="F194" s="127" t="s">
        <v>4</v>
      </c>
      <c r="G194" s="129"/>
      <c r="H194" s="65">
        <f>H193*H191</f>
        <v>0</v>
      </c>
      <c r="I194" s="132"/>
      <c r="J194" s="127" t="s">
        <v>4</v>
      </c>
      <c r="K194" s="128"/>
      <c r="L194" s="65">
        <f>L193*L191</f>
        <v>0</v>
      </c>
    </row>
    <row r="195" spans="1:12" ht="16" thickBot="1" x14ac:dyDescent="0.25">
      <c r="A195" s="11" t="s">
        <v>71</v>
      </c>
      <c r="B195" s="137" t="s">
        <v>902</v>
      </c>
      <c r="C195" s="137"/>
      <c r="D195" s="137"/>
      <c r="E195" s="137"/>
      <c r="F195" s="137"/>
      <c r="G195" s="137"/>
      <c r="H195" s="137"/>
      <c r="I195" s="157"/>
      <c r="J195" s="157"/>
      <c r="K195" s="157"/>
      <c r="L195" s="157"/>
    </row>
    <row r="196" spans="1:12" x14ac:dyDescent="0.2">
      <c r="A196" s="118"/>
      <c r="B196" s="16" t="s">
        <v>0</v>
      </c>
      <c r="C196" s="100" t="s">
        <v>1691</v>
      </c>
      <c r="D196" s="18" t="s">
        <v>546</v>
      </c>
      <c r="E196" s="118"/>
      <c r="F196" s="2" t="s">
        <v>0</v>
      </c>
      <c r="G196" s="110" t="s">
        <v>1692</v>
      </c>
      <c r="H196" s="18" t="s">
        <v>546</v>
      </c>
      <c r="I196" s="118"/>
      <c r="J196" s="16" t="s">
        <v>0</v>
      </c>
      <c r="K196" s="110" t="s">
        <v>1693</v>
      </c>
      <c r="L196" s="18" t="s">
        <v>546</v>
      </c>
    </row>
    <row r="197" spans="1:12" ht="24" x14ac:dyDescent="0.2">
      <c r="A197" s="119"/>
      <c r="B197" s="19" t="s">
        <v>2</v>
      </c>
      <c r="C197" s="70" t="s">
        <v>1694</v>
      </c>
      <c r="D197" s="121">
        <f>5/H2</f>
        <v>0.76923076923076927</v>
      </c>
      <c r="E197" s="119"/>
      <c r="F197" s="20" t="s">
        <v>2</v>
      </c>
      <c r="G197" s="70" t="s">
        <v>1695</v>
      </c>
      <c r="H197" s="121">
        <f>5/H2</f>
        <v>0.76923076923076927</v>
      </c>
      <c r="I197" s="119"/>
      <c r="J197" s="19" t="s">
        <v>2</v>
      </c>
      <c r="K197" s="79" t="s">
        <v>1696</v>
      </c>
      <c r="L197" s="121">
        <f>150/H2</f>
        <v>23.076923076923077</v>
      </c>
    </row>
    <row r="198" spans="1:12" ht="33" x14ac:dyDescent="0.2">
      <c r="A198" s="119"/>
      <c r="B198" s="19" t="s">
        <v>3</v>
      </c>
      <c r="C198" s="20" t="s">
        <v>162</v>
      </c>
      <c r="D198" s="131"/>
      <c r="E198" s="119"/>
      <c r="F198" s="20" t="s">
        <v>3</v>
      </c>
      <c r="G198" s="20" t="s">
        <v>163</v>
      </c>
      <c r="H198" s="131"/>
      <c r="I198" s="119"/>
      <c r="J198" s="19" t="s">
        <v>3</v>
      </c>
      <c r="K198" s="5" t="s">
        <v>1697</v>
      </c>
      <c r="L198" s="131"/>
    </row>
    <row r="199" spans="1:12" ht="15" customHeight="1" x14ac:dyDescent="0.2">
      <c r="A199" s="119"/>
      <c r="B199" s="124" t="s">
        <v>5</v>
      </c>
      <c r="C199" s="125"/>
      <c r="D199" s="67"/>
      <c r="E199" s="119"/>
      <c r="F199" s="124" t="s">
        <v>6</v>
      </c>
      <c r="G199" s="126"/>
      <c r="H199" s="67"/>
      <c r="I199" s="119"/>
      <c r="J199" s="124" t="s">
        <v>6</v>
      </c>
      <c r="K199" s="125"/>
      <c r="L199" s="72"/>
    </row>
    <row r="200" spans="1:12" ht="16" customHeight="1" thickBot="1" x14ac:dyDescent="0.25">
      <c r="A200" s="120"/>
      <c r="B200" s="127" t="s">
        <v>4</v>
      </c>
      <c r="C200" s="128"/>
      <c r="D200" s="65">
        <f>D199*D197</f>
        <v>0</v>
      </c>
      <c r="E200" s="120"/>
      <c r="F200" s="127" t="s">
        <v>4</v>
      </c>
      <c r="G200" s="129"/>
      <c r="H200" s="65">
        <f>H199*H197</f>
        <v>0</v>
      </c>
      <c r="I200" s="132"/>
      <c r="J200" s="127" t="s">
        <v>4</v>
      </c>
      <c r="K200" s="128"/>
      <c r="L200" s="65">
        <f>L199*L197</f>
        <v>0</v>
      </c>
    </row>
    <row r="201" spans="1:12" ht="16" thickBot="1" x14ac:dyDescent="0.25">
      <c r="A201" s="11" t="s">
        <v>71</v>
      </c>
      <c r="B201" s="137" t="s">
        <v>173</v>
      </c>
      <c r="C201" s="137"/>
      <c r="D201" s="137"/>
      <c r="E201" s="137"/>
      <c r="F201" s="137"/>
      <c r="G201" s="137"/>
      <c r="H201" s="137"/>
      <c r="I201" s="157"/>
      <c r="J201" s="157"/>
      <c r="K201" s="157"/>
      <c r="L201" s="157"/>
    </row>
    <row r="202" spans="1:12" x14ac:dyDescent="0.2">
      <c r="A202" s="144"/>
      <c r="B202" s="54" t="s">
        <v>0</v>
      </c>
      <c r="C202" s="112" t="s">
        <v>477</v>
      </c>
      <c r="D202" s="55" t="s">
        <v>546</v>
      </c>
      <c r="E202" s="144"/>
      <c r="F202" s="56" t="s">
        <v>0</v>
      </c>
      <c r="G202" s="113" t="s">
        <v>478</v>
      </c>
      <c r="H202" s="63" t="s">
        <v>546</v>
      </c>
      <c r="I202" s="144"/>
      <c r="J202" s="54" t="s">
        <v>0</v>
      </c>
      <c r="K202" s="114" t="s">
        <v>479</v>
      </c>
      <c r="L202" s="107" t="s">
        <v>546</v>
      </c>
    </row>
    <row r="203" spans="1:12" ht="24" x14ac:dyDescent="0.2">
      <c r="A203" s="145"/>
      <c r="B203" s="57" t="s">
        <v>2</v>
      </c>
      <c r="C203" s="80" t="s">
        <v>617</v>
      </c>
      <c r="D203" s="133">
        <f>5/H2</f>
        <v>0.76923076923076927</v>
      </c>
      <c r="E203" s="145"/>
      <c r="F203" s="58" t="s">
        <v>2</v>
      </c>
      <c r="G203" s="85" t="s">
        <v>618</v>
      </c>
      <c r="H203" s="133">
        <f>5/H2</f>
        <v>0.76923076923076927</v>
      </c>
      <c r="I203" s="145"/>
      <c r="J203" s="57" t="s">
        <v>2</v>
      </c>
      <c r="K203" s="86" t="s">
        <v>619</v>
      </c>
      <c r="L203" s="133">
        <f>130/H2</f>
        <v>20</v>
      </c>
    </row>
    <row r="204" spans="1:12" ht="33" x14ac:dyDescent="0.2">
      <c r="A204" s="145"/>
      <c r="B204" s="57" t="s">
        <v>3</v>
      </c>
      <c r="C204" s="58" t="s">
        <v>162</v>
      </c>
      <c r="D204" s="131"/>
      <c r="E204" s="145"/>
      <c r="F204" s="58" t="s">
        <v>3</v>
      </c>
      <c r="G204" s="60" t="s">
        <v>163</v>
      </c>
      <c r="H204" s="131"/>
      <c r="I204" s="145"/>
      <c r="J204" s="57" t="s">
        <v>3</v>
      </c>
      <c r="K204" s="64" t="s">
        <v>480</v>
      </c>
      <c r="L204" s="131"/>
    </row>
    <row r="205" spans="1:12" x14ac:dyDescent="0.2">
      <c r="A205" s="145"/>
      <c r="B205" s="147" t="s">
        <v>5</v>
      </c>
      <c r="C205" s="148"/>
      <c r="D205" s="83"/>
      <c r="E205" s="145"/>
      <c r="F205" s="147" t="s">
        <v>6</v>
      </c>
      <c r="G205" s="148"/>
      <c r="H205" s="83"/>
      <c r="I205" s="145"/>
      <c r="J205" s="147" t="s">
        <v>6</v>
      </c>
      <c r="K205" s="148"/>
      <c r="L205" s="83"/>
    </row>
    <row r="206" spans="1:12" ht="16" thickBot="1" x14ac:dyDescent="0.25">
      <c r="A206" s="146"/>
      <c r="B206" s="150" t="s">
        <v>4</v>
      </c>
      <c r="C206" s="151"/>
      <c r="D206" s="87">
        <f>D205*D203</f>
        <v>0</v>
      </c>
      <c r="E206" s="146"/>
      <c r="F206" s="150" t="s">
        <v>4</v>
      </c>
      <c r="G206" s="151"/>
      <c r="H206" s="87">
        <f>H205*H203</f>
        <v>0</v>
      </c>
      <c r="I206" s="146"/>
      <c r="J206" s="150" t="s">
        <v>4</v>
      </c>
      <c r="K206" s="151"/>
      <c r="L206" s="87">
        <f>L205*L203</f>
        <v>0</v>
      </c>
    </row>
    <row r="207" spans="1:12" ht="16" thickBot="1" x14ac:dyDescent="0.25">
      <c r="A207" s="11" t="s">
        <v>71</v>
      </c>
      <c r="B207" s="137" t="s">
        <v>173</v>
      </c>
      <c r="C207" s="137"/>
      <c r="D207" s="137"/>
      <c r="E207" s="137"/>
      <c r="F207" s="137"/>
      <c r="G207" s="137"/>
      <c r="H207" s="137"/>
      <c r="I207" s="157"/>
      <c r="J207" s="157"/>
      <c r="K207" s="157"/>
      <c r="L207" s="157"/>
    </row>
    <row r="208" spans="1:12" x14ac:dyDescent="0.2">
      <c r="A208" s="144"/>
      <c r="B208" s="54" t="s">
        <v>0</v>
      </c>
      <c r="C208" s="112" t="s">
        <v>488</v>
      </c>
      <c r="D208" s="55" t="s">
        <v>546</v>
      </c>
      <c r="E208" s="144"/>
      <c r="F208" s="56" t="s">
        <v>0</v>
      </c>
      <c r="G208" s="113" t="s">
        <v>489</v>
      </c>
      <c r="H208" s="63" t="s">
        <v>546</v>
      </c>
      <c r="I208" s="144"/>
      <c r="J208" s="54" t="s">
        <v>0</v>
      </c>
      <c r="K208" s="114" t="s">
        <v>490</v>
      </c>
      <c r="L208" s="107" t="s">
        <v>546</v>
      </c>
    </row>
    <row r="209" spans="1:12" ht="24" x14ac:dyDescent="0.2">
      <c r="A209" s="145"/>
      <c r="B209" s="57" t="s">
        <v>2</v>
      </c>
      <c r="C209" s="80" t="s">
        <v>620</v>
      </c>
      <c r="D209" s="133">
        <f>5.2/H2</f>
        <v>0.8</v>
      </c>
      <c r="E209" s="145"/>
      <c r="F209" s="58" t="s">
        <v>2</v>
      </c>
      <c r="G209" s="85" t="s">
        <v>621</v>
      </c>
      <c r="H209" s="133">
        <f>5.2/H2</f>
        <v>0.8</v>
      </c>
      <c r="I209" s="145"/>
      <c r="J209" s="57" t="s">
        <v>2</v>
      </c>
      <c r="K209" s="86" t="s">
        <v>622</v>
      </c>
      <c r="L209" s="133">
        <f>130/H2</f>
        <v>20</v>
      </c>
    </row>
    <row r="210" spans="1:12" ht="33" x14ac:dyDescent="0.2">
      <c r="A210" s="145"/>
      <c r="B210" s="57" t="s">
        <v>3</v>
      </c>
      <c r="C210" s="58" t="s">
        <v>162</v>
      </c>
      <c r="D210" s="131"/>
      <c r="E210" s="145"/>
      <c r="F210" s="58" t="s">
        <v>3</v>
      </c>
      <c r="G210" s="60" t="s">
        <v>163</v>
      </c>
      <c r="H210" s="131"/>
      <c r="I210" s="145"/>
      <c r="J210" s="57" t="s">
        <v>3</v>
      </c>
      <c r="K210" s="64" t="s">
        <v>491</v>
      </c>
      <c r="L210" s="131"/>
    </row>
    <row r="211" spans="1:12" x14ac:dyDescent="0.2">
      <c r="A211" s="145"/>
      <c r="B211" s="147" t="s">
        <v>5</v>
      </c>
      <c r="C211" s="148"/>
      <c r="D211" s="83"/>
      <c r="E211" s="145"/>
      <c r="F211" s="147" t="s">
        <v>6</v>
      </c>
      <c r="G211" s="149"/>
      <c r="H211" s="84"/>
      <c r="I211" s="145"/>
      <c r="J211" s="147" t="s">
        <v>6</v>
      </c>
      <c r="K211" s="148"/>
      <c r="L211" s="83"/>
    </row>
    <row r="212" spans="1:12" ht="16" thickBot="1" x14ac:dyDescent="0.25">
      <c r="A212" s="146"/>
      <c r="B212" s="150" t="s">
        <v>4</v>
      </c>
      <c r="C212" s="151"/>
      <c r="D212" s="87">
        <f>D211*D209</f>
        <v>0</v>
      </c>
      <c r="E212" s="146"/>
      <c r="F212" s="150" t="s">
        <v>4</v>
      </c>
      <c r="G212" s="152"/>
      <c r="H212" s="88">
        <f>H211*H209</f>
        <v>0</v>
      </c>
      <c r="I212" s="146"/>
      <c r="J212" s="150" t="s">
        <v>4</v>
      </c>
      <c r="K212" s="151"/>
      <c r="L212" s="87">
        <f>L211*L209</f>
        <v>0</v>
      </c>
    </row>
    <row r="213" spans="1:12" ht="16" thickBot="1" x14ac:dyDescent="0.25">
      <c r="A213" s="11" t="s">
        <v>71</v>
      </c>
      <c r="B213" s="137" t="s">
        <v>173</v>
      </c>
      <c r="C213" s="137"/>
      <c r="D213" s="137"/>
      <c r="E213" s="137"/>
      <c r="F213" s="137"/>
      <c r="G213" s="137"/>
      <c r="H213" s="137"/>
      <c r="I213" s="157"/>
      <c r="J213" s="157"/>
      <c r="K213" s="157"/>
      <c r="L213" s="157"/>
    </row>
    <row r="214" spans="1:12" x14ac:dyDescent="0.2">
      <c r="A214" s="144"/>
      <c r="B214" s="54" t="s">
        <v>0</v>
      </c>
      <c r="C214" s="112" t="s">
        <v>481</v>
      </c>
      <c r="D214" s="55" t="s">
        <v>546</v>
      </c>
      <c r="E214" s="144"/>
      <c r="F214" s="56" t="s">
        <v>0</v>
      </c>
      <c r="G214" s="113" t="s">
        <v>482</v>
      </c>
      <c r="H214" s="63" t="s">
        <v>546</v>
      </c>
      <c r="I214" s="144"/>
      <c r="J214" s="54" t="s">
        <v>0</v>
      </c>
      <c r="K214" s="114" t="s">
        <v>483</v>
      </c>
      <c r="L214" s="63" t="s">
        <v>546</v>
      </c>
    </row>
    <row r="215" spans="1:12" ht="24" x14ac:dyDescent="0.2">
      <c r="A215" s="145"/>
      <c r="B215" s="57" t="s">
        <v>2</v>
      </c>
      <c r="C215" s="80" t="s">
        <v>623</v>
      </c>
      <c r="D215" s="133">
        <f>5.2/H2</f>
        <v>0.8</v>
      </c>
      <c r="E215" s="145"/>
      <c r="F215" s="58" t="s">
        <v>2</v>
      </c>
      <c r="G215" s="85" t="s">
        <v>624</v>
      </c>
      <c r="H215" s="133">
        <f>5.2/H2</f>
        <v>0.8</v>
      </c>
      <c r="I215" s="145"/>
      <c r="J215" s="57" t="s">
        <v>2</v>
      </c>
      <c r="K215" s="86" t="s">
        <v>625</v>
      </c>
      <c r="L215" s="133">
        <f>150/H2</f>
        <v>23.076923076923077</v>
      </c>
    </row>
    <row r="216" spans="1:12" ht="33" x14ac:dyDescent="0.2">
      <c r="A216" s="145"/>
      <c r="B216" s="57" t="s">
        <v>3</v>
      </c>
      <c r="C216" s="58" t="s">
        <v>162</v>
      </c>
      <c r="D216" s="131"/>
      <c r="E216" s="145"/>
      <c r="F216" s="58" t="s">
        <v>3</v>
      </c>
      <c r="G216" s="60" t="s">
        <v>163</v>
      </c>
      <c r="H216" s="131"/>
      <c r="I216" s="145"/>
      <c r="J216" s="57" t="s">
        <v>3</v>
      </c>
      <c r="K216" s="64" t="s">
        <v>484</v>
      </c>
      <c r="L216" s="131"/>
    </row>
    <row r="217" spans="1:12" x14ac:dyDescent="0.2">
      <c r="A217" s="145"/>
      <c r="B217" s="147" t="s">
        <v>5</v>
      </c>
      <c r="C217" s="148"/>
      <c r="D217" s="83"/>
      <c r="E217" s="145"/>
      <c r="F217" s="147" t="s">
        <v>6</v>
      </c>
      <c r="G217" s="149"/>
      <c r="H217" s="84"/>
      <c r="I217" s="145"/>
      <c r="J217" s="147" t="s">
        <v>6</v>
      </c>
      <c r="K217" s="148"/>
      <c r="L217" s="83"/>
    </row>
    <row r="218" spans="1:12" ht="16" thickBot="1" x14ac:dyDescent="0.25">
      <c r="A218" s="146"/>
      <c r="B218" s="150" t="s">
        <v>4</v>
      </c>
      <c r="C218" s="151"/>
      <c r="D218" s="87">
        <f>D217*D215</f>
        <v>0</v>
      </c>
      <c r="E218" s="146"/>
      <c r="F218" s="150" t="s">
        <v>4</v>
      </c>
      <c r="G218" s="152"/>
      <c r="H218" s="88">
        <f>H217*H215</f>
        <v>0</v>
      </c>
      <c r="I218" s="146"/>
      <c r="J218" s="150" t="s">
        <v>4</v>
      </c>
      <c r="K218" s="151"/>
      <c r="L218" s="87">
        <f>L217*L215</f>
        <v>0</v>
      </c>
    </row>
    <row r="219" spans="1:12" ht="16" thickBot="1" x14ac:dyDescent="0.25">
      <c r="A219" s="11" t="s">
        <v>71</v>
      </c>
      <c r="B219" s="137" t="s">
        <v>173</v>
      </c>
      <c r="C219" s="137"/>
      <c r="D219" s="137"/>
      <c r="E219" s="137"/>
      <c r="F219" s="137"/>
      <c r="G219" s="137"/>
      <c r="H219" s="137"/>
      <c r="I219" s="157"/>
      <c r="J219" s="157"/>
      <c r="K219" s="157"/>
      <c r="L219" s="157"/>
    </row>
    <row r="220" spans="1:12" x14ac:dyDescent="0.2">
      <c r="A220" s="144"/>
      <c r="B220" s="54" t="s">
        <v>0</v>
      </c>
      <c r="C220" s="112" t="s">
        <v>1527</v>
      </c>
      <c r="D220" s="55" t="s">
        <v>546</v>
      </c>
      <c r="E220" s="144"/>
      <c r="F220" s="56" t="s">
        <v>0</v>
      </c>
      <c r="G220" s="113" t="s">
        <v>1528</v>
      </c>
      <c r="H220" s="63" t="s">
        <v>546</v>
      </c>
      <c r="I220" s="144"/>
      <c r="J220" s="54" t="s">
        <v>0</v>
      </c>
      <c r="K220" s="114" t="s">
        <v>483</v>
      </c>
      <c r="L220" s="107" t="s">
        <v>546</v>
      </c>
    </row>
    <row r="221" spans="1:12" ht="24" x14ac:dyDescent="0.2">
      <c r="A221" s="145"/>
      <c r="B221" s="57" t="s">
        <v>2</v>
      </c>
      <c r="C221" s="80" t="s">
        <v>930</v>
      </c>
      <c r="D221" s="133">
        <f>5/H2</f>
        <v>0.76923076923076927</v>
      </c>
      <c r="E221" s="145"/>
      <c r="F221" s="58" t="s">
        <v>2</v>
      </c>
      <c r="G221" s="85" t="s">
        <v>931</v>
      </c>
      <c r="H221" s="133">
        <f>5/H2</f>
        <v>0.76923076923076927</v>
      </c>
      <c r="I221" s="145"/>
      <c r="J221" s="57" t="s">
        <v>2</v>
      </c>
      <c r="K221" s="86" t="s">
        <v>932</v>
      </c>
      <c r="L221" s="133">
        <f>130/H2</f>
        <v>20</v>
      </c>
    </row>
    <row r="222" spans="1:12" ht="33" x14ac:dyDescent="0.2">
      <c r="A222" s="145"/>
      <c r="B222" s="57" t="s">
        <v>3</v>
      </c>
      <c r="C222" s="58" t="s">
        <v>162</v>
      </c>
      <c r="D222" s="131"/>
      <c r="E222" s="145"/>
      <c r="F222" s="58" t="s">
        <v>3</v>
      </c>
      <c r="G222" s="60" t="s">
        <v>163</v>
      </c>
      <c r="H222" s="131"/>
      <c r="I222" s="145"/>
      <c r="J222" s="57" t="s">
        <v>3</v>
      </c>
      <c r="K222" s="64" t="s">
        <v>484</v>
      </c>
      <c r="L222" s="131"/>
    </row>
    <row r="223" spans="1:12" x14ac:dyDescent="0.2">
      <c r="A223" s="145"/>
      <c r="B223" s="147" t="s">
        <v>5</v>
      </c>
      <c r="C223" s="148"/>
      <c r="D223" s="83"/>
      <c r="E223" s="145"/>
      <c r="F223" s="147" t="s">
        <v>6</v>
      </c>
      <c r="G223" s="149"/>
      <c r="H223" s="84"/>
      <c r="I223" s="145"/>
      <c r="J223" s="147" t="s">
        <v>6</v>
      </c>
      <c r="K223" s="148"/>
      <c r="L223" s="83"/>
    </row>
    <row r="224" spans="1:12" ht="16" thickBot="1" x14ac:dyDescent="0.25">
      <c r="A224" s="146"/>
      <c r="B224" s="150" t="s">
        <v>4</v>
      </c>
      <c r="C224" s="151"/>
      <c r="D224" s="87">
        <f>D223*D221</f>
        <v>0</v>
      </c>
      <c r="E224" s="146"/>
      <c r="F224" s="150" t="s">
        <v>4</v>
      </c>
      <c r="G224" s="152"/>
      <c r="H224" s="88">
        <f>H223*H221</f>
        <v>0</v>
      </c>
      <c r="I224" s="146"/>
      <c r="J224" s="150" t="s">
        <v>4</v>
      </c>
      <c r="K224" s="151"/>
      <c r="L224" s="87">
        <f>L223*L221</f>
        <v>0</v>
      </c>
    </row>
    <row r="225" spans="1:12" ht="16" thickBot="1" x14ac:dyDescent="0.25">
      <c r="A225" s="11" t="s">
        <v>71</v>
      </c>
      <c r="B225" s="137" t="s">
        <v>173</v>
      </c>
      <c r="C225" s="137"/>
      <c r="D225" s="137"/>
      <c r="E225" s="137"/>
      <c r="F225" s="137"/>
      <c r="G225" s="137"/>
      <c r="H225" s="137"/>
      <c r="I225" s="157"/>
      <c r="J225" s="157"/>
      <c r="K225" s="157"/>
      <c r="L225" s="157"/>
    </row>
    <row r="226" spans="1:12" x14ac:dyDescent="0.2">
      <c r="A226" s="144"/>
      <c r="B226" s="54" t="s">
        <v>0</v>
      </c>
      <c r="C226" s="112" t="s">
        <v>1589</v>
      </c>
      <c r="D226" s="55" t="s">
        <v>546</v>
      </c>
      <c r="E226" s="144"/>
      <c r="F226" s="56" t="s">
        <v>0</v>
      </c>
      <c r="G226" s="113" t="s">
        <v>1583</v>
      </c>
      <c r="H226" s="63" t="s">
        <v>546</v>
      </c>
      <c r="I226" s="144"/>
      <c r="J226" s="54" t="s">
        <v>0</v>
      </c>
      <c r="K226" s="114" t="s">
        <v>1584</v>
      </c>
      <c r="L226" s="107" t="s">
        <v>546</v>
      </c>
    </row>
    <row r="227" spans="1:12" ht="24" x14ac:dyDescent="0.2">
      <c r="A227" s="145"/>
      <c r="B227" s="57" t="s">
        <v>2</v>
      </c>
      <c r="C227" s="80" t="s">
        <v>1588</v>
      </c>
      <c r="D227" s="133">
        <f>5/H2</f>
        <v>0.76923076923076927</v>
      </c>
      <c r="E227" s="145"/>
      <c r="F227" s="58" t="s">
        <v>2</v>
      </c>
      <c r="G227" s="85" t="s">
        <v>1587</v>
      </c>
      <c r="H227" s="133">
        <f>5/H2</f>
        <v>0.76923076923076927</v>
      </c>
      <c r="I227" s="145"/>
      <c r="J227" s="57" t="s">
        <v>2</v>
      </c>
      <c r="K227" s="86" t="s">
        <v>1585</v>
      </c>
      <c r="L227" s="133">
        <f>130/H2</f>
        <v>20</v>
      </c>
    </row>
    <row r="228" spans="1:12" ht="33" x14ac:dyDescent="0.2">
      <c r="A228" s="145"/>
      <c r="B228" s="57" t="s">
        <v>3</v>
      </c>
      <c r="C228" s="58" t="s">
        <v>162</v>
      </c>
      <c r="D228" s="131"/>
      <c r="E228" s="145"/>
      <c r="F228" s="58" t="s">
        <v>3</v>
      </c>
      <c r="G228" s="60" t="s">
        <v>163</v>
      </c>
      <c r="H228" s="131"/>
      <c r="I228" s="145"/>
      <c r="J228" s="57" t="s">
        <v>3</v>
      </c>
      <c r="K228" s="64" t="s">
        <v>1586</v>
      </c>
      <c r="L228" s="131"/>
    </row>
    <row r="229" spans="1:12" x14ac:dyDescent="0.2">
      <c r="A229" s="145"/>
      <c r="B229" s="147" t="s">
        <v>5</v>
      </c>
      <c r="C229" s="148"/>
      <c r="D229" s="83"/>
      <c r="E229" s="145"/>
      <c r="F229" s="147" t="s">
        <v>6</v>
      </c>
      <c r="G229" s="149"/>
      <c r="H229" s="84"/>
      <c r="I229" s="145"/>
      <c r="J229" s="147" t="s">
        <v>6</v>
      </c>
      <c r="K229" s="148"/>
      <c r="L229" s="83"/>
    </row>
    <row r="230" spans="1:12" ht="16" thickBot="1" x14ac:dyDescent="0.25">
      <c r="A230" s="146"/>
      <c r="B230" s="150" t="s">
        <v>4</v>
      </c>
      <c r="C230" s="151"/>
      <c r="D230" s="87">
        <f>D229*D227</f>
        <v>0</v>
      </c>
      <c r="E230" s="146"/>
      <c r="F230" s="150" t="s">
        <v>4</v>
      </c>
      <c r="G230" s="152"/>
      <c r="H230" s="88">
        <f>H229*H227</f>
        <v>0</v>
      </c>
      <c r="I230" s="146"/>
      <c r="J230" s="150" t="s">
        <v>4</v>
      </c>
      <c r="K230" s="151"/>
      <c r="L230" s="87">
        <f>L229*L227</f>
        <v>0</v>
      </c>
    </row>
    <row r="231" spans="1:12" ht="16" thickBot="1" x14ac:dyDescent="0.25">
      <c r="A231" s="11" t="s">
        <v>71</v>
      </c>
      <c r="B231" s="137" t="s">
        <v>173</v>
      </c>
      <c r="C231" s="137"/>
      <c r="D231" s="137"/>
      <c r="E231" s="137"/>
      <c r="F231" s="137"/>
      <c r="G231" s="137"/>
      <c r="H231" s="137"/>
      <c r="I231" s="157"/>
      <c r="J231" s="157"/>
      <c r="K231" s="157"/>
      <c r="L231" s="157"/>
    </row>
    <row r="232" spans="1:12" x14ac:dyDescent="0.2">
      <c r="A232" s="144"/>
      <c r="B232" s="54" t="s">
        <v>0</v>
      </c>
      <c r="C232" s="112" t="s">
        <v>933</v>
      </c>
      <c r="D232" s="55" t="s">
        <v>546</v>
      </c>
      <c r="E232" s="144"/>
      <c r="F232" s="56" t="s">
        <v>0</v>
      </c>
      <c r="G232" s="113" t="s">
        <v>1518</v>
      </c>
      <c r="H232" s="63" t="s">
        <v>546</v>
      </c>
      <c r="I232" s="144"/>
      <c r="J232" s="54" t="s">
        <v>0</v>
      </c>
      <c r="K232" s="114" t="s">
        <v>1519</v>
      </c>
      <c r="L232" s="107" t="s">
        <v>546</v>
      </c>
    </row>
    <row r="233" spans="1:12" ht="24" x14ac:dyDescent="0.2">
      <c r="A233" s="145"/>
      <c r="B233" s="57" t="s">
        <v>2</v>
      </c>
      <c r="C233" s="80" t="s">
        <v>934</v>
      </c>
      <c r="D233" s="133">
        <f>5/H2</f>
        <v>0.76923076923076927</v>
      </c>
      <c r="E233" s="145"/>
      <c r="F233" s="58" t="s">
        <v>2</v>
      </c>
      <c r="G233" s="85" t="s">
        <v>935</v>
      </c>
      <c r="H233" s="133">
        <f>5/H2</f>
        <v>0.76923076923076927</v>
      </c>
      <c r="I233" s="145"/>
      <c r="J233" s="57" t="s">
        <v>2</v>
      </c>
      <c r="K233" s="86" t="s">
        <v>936</v>
      </c>
      <c r="L233" s="133">
        <f>130/H2</f>
        <v>20</v>
      </c>
    </row>
    <row r="234" spans="1:12" ht="33" x14ac:dyDescent="0.2">
      <c r="A234" s="145"/>
      <c r="B234" s="57" t="s">
        <v>3</v>
      </c>
      <c r="C234" s="58" t="s">
        <v>162</v>
      </c>
      <c r="D234" s="131"/>
      <c r="E234" s="145"/>
      <c r="F234" s="58" t="s">
        <v>3</v>
      </c>
      <c r="G234" s="60" t="s">
        <v>163</v>
      </c>
      <c r="H234" s="131"/>
      <c r="I234" s="145"/>
      <c r="J234" s="57" t="s">
        <v>3</v>
      </c>
      <c r="K234" s="64" t="s">
        <v>1520</v>
      </c>
      <c r="L234" s="131"/>
    </row>
    <row r="235" spans="1:12" x14ac:dyDescent="0.2">
      <c r="A235" s="145"/>
      <c r="B235" s="147" t="s">
        <v>5</v>
      </c>
      <c r="C235" s="148"/>
      <c r="D235" s="83"/>
      <c r="E235" s="145"/>
      <c r="F235" s="147" t="s">
        <v>6</v>
      </c>
      <c r="G235" s="149"/>
      <c r="H235" s="84"/>
      <c r="I235" s="145"/>
      <c r="J235" s="147" t="s">
        <v>6</v>
      </c>
      <c r="K235" s="148"/>
      <c r="L235" s="83"/>
    </row>
    <row r="236" spans="1:12" ht="16" thickBot="1" x14ac:dyDescent="0.25">
      <c r="A236" s="146"/>
      <c r="B236" s="150" t="s">
        <v>4</v>
      </c>
      <c r="C236" s="151"/>
      <c r="D236" s="87">
        <f>D235*D233</f>
        <v>0</v>
      </c>
      <c r="E236" s="146"/>
      <c r="F236" s="150" t="s">
        <v>4</v>
      </c>
      <c r="G236" s="152"/>
      <c r="H236" s="88">
        <f>H235*H233</f>
        <v>0</v>
      </c>
      <c r="I236" s="146"/>
      <c r="J236" s="150" t="s">
        <v>4</v>
      </c>
      <c r="K236" s="151"/>
      <c r="L236" s="87">
        <f>L235*L233</f>
        <v>0</v>
      </c>
    </row>
    <row r="237" spans="1:12" ht="16" thickBot="1" x14ac:dyDescent="0.25">
      <c r="A237" s="11" t="s">
        <v>71</v>
      </c>
      <c r="B237" s="137" t="s">
        <v>173</v>
      </c>
      <c r="C237" s="137"/>
      <c r="D237" s="137"/>
      <c r="E237" s="137"/>
      <c r="F237" s="137"/>
      <c r="G237" s="137"/>
      <c r="H237" s="137"/>
      <c r="I237" s="157"/>
      <c r="J237" s="157"/>
      <c r="K237" s="157"/>
      <c r="L237" s="157"/>
    </row>
    <row r="238" spans="1:12" x14ac:dyDescent="0.2">
      <c r="A238" s="144"/>
      <c r="B238" s="54" t="s">
        <v>0</v>
      </c>
      <c r="C238" s="105" t="s">
        <v>1529</v>
      </c>
      <c r="D238" s="55" t="s">
        <v>546</v>
      </c>
      <c r="E238" s="144"/>
      <c r="F238" s="56" t="s">
        <v>0</v>
      </c>
      <c r="G238" s="106" t="s">
        <v>1530</v>
      </c>
      <c r="H238" s="63" t="s">
        <v>546</v>
      </c>
      <c r="I238" s="144"/>
      <c r="J238" s="54" t="s">
        <v>0</v>
      </c>
      <c r="K238" s="108" t="s">
        <v>1531</v>
      </c>
      <c r="L238" s="107" t="s">
        <v>546</v>
      </c>
    </row>
    <row r="239" spans="1:12" ht="24" x14ac:dyDescent="0.2">
      <c r="A239" s="145"/>
      <c r="B239" s="57" t="s">
        <v>2</v>
      </c>
      <c r="C239" s="80" t="s">
        <v>1534</v>
      </c>
      <c r="D239" s="133">
        <f>5/H2</f>
        <v>0.76923076923076927</v>
      </c>
      <c r="E239" s="145"/>
      <c r="F239" s="58" t="s">
        <v>2</v>
      </c>
      <c r="G239" s="85" t="s">
        <v>1533</v>
      </c>
      <c r="H239" s="133">
        <f>5/H2</f>
        <v>0.76923076923076927</v>
      </c>
      <c r="I239" s="145"/>
      <c r="J239" s="57" t="s">
        <v>2</v>
      </c>
      <c r="K239" s="86" t="s">
        <v>1532</v>
      </c>
      <c r="L239" s="133">
        <f>130/H2</f>
        <v>20</v>
      </c>
    </row>
    <row r="240" spans="1:12" ht="33" x14ac:dyDescent="0.2">
      <c r="A240" s="145"/>
      <c r="B240" s="57" t="s">
        <v>3</v>
      </c>
      <c r="C240" s="58" t="s">
        <v>162</v>
      </c>
      <c r="D240" s="131"/>
      <c r="E240" s="145"/>
      <c r="F240" s="58" t="s">
        <v>3</v>
      </c>
      <c r="G240" s="60" t="s">
        <v>163</v>
      </c>
      <c r="H240" s="131"/>
      <c r="I240" s="145"/>
      <c r="J240" s="57" t="s">
        <v>3</v>
      </c>
      <c r="K240" s="64" t="s">
        <v>1520</v>
      </c>
      <c r="L240" s="131"/>
    </row>
    <row r="241" spans="1:12" x14ac:dyDescent="0.2">
      <c r="A241" s="145"/>
      <c r="B241" s="147" t="s">
        <v>5</v>
      </c>
      <c r="C241" s="148"/>
      <c r="D241" s="83"/>
      <c r="E241" s="145"/>
      <c r="F241" s="147" t="s">
        <v>6</v>
      </c>
      <c r="G241" s="149"/>
      <c r="H241" s="84"/>
      <c r="I241" s="145"/>
      <c r="J241" s="147" t="s">
        <v>6</v>
      </c>
      <c r="K241" s="148"/>
      <c r="L241" s="83"/>
    </row>
    <row r="242" spans="1:12" ht="16" thickBot="1" x14ac:dyDescent="0.25">
      <c r="A242" s="146"/>
      <c r="B242" s="150" t="s">
        <v>4</v>
      </c>
      <c r="C242" s="151"/>
      <c r="D242" s="87">
        <f>D241*D239</f>
        <v>0</v>
      </c>
      <c r="E242" s="146"/>
      <c r="F242" s="150" t="s">
        <v>4</v>
      </c>
      <c r="G242" s="152"/>
      <c r="H242" s="88">
        <f>H241*H239</f>
        <v>0</v>
      </c>
      <c r="I242" s="146"/>
      <c r="J242" s="150" t="s">
        <v>4</v>
      </c>
      <c r="K242" s="151"/>
      <c r="L242" s="87">
        <f>L241*L239</f>
        <v>0</v>
      </c>
    </row>
    <row r="243" spans="1:12" ht="16" thickBot="1" x14ac:dyDescent="0.25">
      <c r="A243" s="11" t="s">
        <v>71</v>
      </c>
      <c r="B243" s="137" t="s">
        <v>173</v>
      </c>
      <c r="C243" s="137"/>
      <c r="D243" s="137"/>
      <c r="E243" s="137"/>
      <c r="F243" s="137"/>
      <c r="G243" s="137"/>
      <c r="H243" s="137"/>
      <c r="I243" s="157"/>
      <c r="J243" s="157"/>
      <c r="K243" s="157"/>
      <c r="L243" s="157"/>
    </row>
    <row r="244" spans="1:12" x14ac:dyDescent="0.2">
      <c r="A244" s="144"/>
      <c r="B244" s="54" t="s">
        <v>0</v>
      </c>
      <c r="C244" s="112" t="s">
        <v>1517</v>
      </c>
      <c r="D244" s="55" t="s">
        <v>546</v>
      </c>
      <c r="E244" s="144"/>
      <c r="F244" s="56" t="s">
        <v>0</v>
      </c>
      <c r="G244" s="113" t="s">
        <v>1524</v>
      </c>
      <c r="H244" s="63" t="s">
        <v>546</v>
      </c>
      <c r="I244" s="144"/>
      <c r="J244" s="54" t="s">
        <v>0</v>
      </c>
      <c r="K244" s="114" t="s">
        <v>1525</v>
      </c>
      <c r="L244" s="107" t="s">
        <v>546</v>
      </c>
    </row>
    <row r="245" spans="1:12" ht="24" x14ac:dyDescent="0.2">
      <c r="A245" s="145"/>
      <c r="B245" s="57" t="s">
        <v>2</v>
      </c>
      <c r="C245" s="80" t="s">
        <v>1523</v>
      </c>
      <c r="D245" s="133">
        <f>5/H2</f>
        <v>0.76923076923076927</v>
      </c>
      <c r="E245" s="145"/>
      <c r="F245" s="58" t="s">
        <v>2</v>
      </c>
      <c r="G245" s="85" t="s">
        <v>1522</v>
      </c>
      <c r="H245" s="133">
        <f>5/H2</f>
        <v>0.76923076923076927</v>
      </c>
      <c r="I245" s="145"/>
      <c r="J245" s="57" t="s">
        <v>2</v>
      </c>
      <c r="K245" s="86" t="s">
        <v>1521</v>
      </c>
      <c r="L245" s="133">
        <f>130/H2</f>
        <v>20</v>
      </c>
    </row>
    <row r="246" spans="1:12" ht="33" x14ac:dyDescent="0.2">
      <c r="A246" s="145"/>
      <c r="B246" s="57" t="s">
        <v>3</v>
      </c>
      <c r="C246" s="58" t="s">
        <v>162</v>
      </c>
      <c r="D246" s="131"/>
      <c r="E246" s="145"/>
      <c r="F246" s="58" t="s">
        <v>3</v>
      </c>
      <c r="G246" s="60" t="s">
        <v>163</v>
      </c>
      <c r="H246" s="131"/>
      <c r="I246" s="145"/>
      <c r="J246" s="57" t="s">
        <v>3</v>
      </c>
      <c r="K246" s="64" t="s">
        <v>1526</v>
      </c>
      <c r="L246" s="131"/>
    </row>
    <row r="247" spans="1:12" x14ac:dyDescent="0.2">
      <c r="A247" s="145"/>
      <c r="B247" s="147" t="s">
        <v>5</v>
      </c>
      <c r="C247" s="148"/>
      <c r="D247" s="83"/>
      <c r="E247" s="145"/>
      <c r="F247" s="147" t="s">
        <v>6</v>
      </c>
      <c r="G247" s="149"/>
      <c r="H247" s="84"/>
      <c r="I247" s="145"/>
      <c r="J247" s="147" t="s">
        <v>6</v>
      </c>
      <c r="K247" s="148"/>
      <c r="L247" s="83"/>
    </row>
    <row r="248" spans="1:12" ht="16" thickBot="1" x14ac:dyDescent="0.25">
      <c r="A248" s="146"/>
      <c r="B248" s="150" t="s">
        <v>4</v>
      </c>
      <c r="C248" s="151"/>
      <c r="D248" s="87">
        <f>D247*D245</f>
        <v>0</v>
      </c>
      <c r="E248" s="146"/>
      <c r="F248" s="150" t="s">
        <v>4</v>
      </c>
      <c r="G248" s="152"/>
      <c r="H248" s="88">
        <f>H247*H245</f>
        <v>0</v>
      </c>
      <c r="I248" s="146"/>
      <c r="J248" s="150" t="s">
        <v>4</v>
      </c>
      <c r="K248" s="151"/>
      <c r="L248" s="87">
        <f>L247*L245</f>
        <v>0</v>
      </c>
    </row>
    <row r="249" spans="1:12" ht="16" thickBot="1" x14ac:dyDescent="0.25">
      <c r="A249" s="11" t="s">
        <v>71</v>
      </c>
      <c r="B249" s="137" t="s">
        <v>173</v>
      </c>
      <c r="C249" s="137"/>
      <c r="D249" s="137"/>
      <c r="E249" s="137"/>
      <c r="F249" s="137"/>
      <c r="G249" s="137"/>
      <c r="H249" s="137"/>
      <c r="I249" s="157"/>
      <c r="J249" s="157"/>
      <c r="K249" s="157"/>
      <c r="L249" s="157"/>
    </row>
    <row r="250" spans="1:12" x14ac:dyDescent="0.2">
      <c r="A250" s="144"/>
      <c r="B250" s="54" t="s">
        <v>0</v>
      </c>
      <c r="C250" s="112" t="s">
        <v>1706</v>
      </c>
      <c r="D250" s="55" t="s">
        <v>546</v>
      </c>
      <c r="E250" s="144"/>
      <c r="F250" s="56" t="s">
        <v>0</v>
      </c>
      <c r="G250" s="113" t="s">
        <v>1707</v>
      </c>
      <c r="H250" s="63" t="s">
        <v>546</v>
      </c>
      <c r="I250" s="144"/>
      <c r="J250" s="54" t="s">
        <v>0</v>
      </c>
      <c r="K250" s="114" t="s">
        <v>1708</v>
      </c>
      <c r="L250" s="107" t="s">
        <v>546</v>
      </c>
    </row>
    <row r="251" spans="1:12" ht="36" x14ac:dyDescent="0.2">
      <c r="A251" s="145"/>
      <c r="B251" s="57" t="s">
        <v>2</v>
      </c>
      <c r="C251" s="80" t="s">
        <v>1709</v>
      </c>
      <c r="D251" s="133">
        <f>5/H2</f>
        <v>0.76923076923076927</v>
      </c>
      <c r="E251" s="145"/>
      <c r="F251" s="58" t="s">
        <v>2</v>
      </c>
      <c r="G251" s="85" t="s">
        <v>1710</v>
      </c>
      <c r="H251" s="133">
        <f>5/H2</f>
        <v>0.76923076923076927</v>
      </c>
      <c r="I251" s="145"/>
      <c r="J251" s="57" t="s">
        <v>2</v>
      </c>
      <c r="K251" s="86" t="s">
        <v>1711</v>
      </c>
      <c r="L251" s="133">
        <f>130/H2</f>
        <v>20</v>
      </c>
    </row>
    <row r="252" spans="1:12" ht="33" x14ac:dyDescent="0.2">
      <c r="A252" s="145"/>
      <c r="B252" s="57" t="s">
        <v>3</v>
      </c>
      <c r="C252" s="58" t="s">
        <v>162</v>
      </c>
      <c r="D252" s="131"/>
      <c r="E252" s="145"/>
      <c r="F252" s="58" t="s">
        <v>3</v>
      </c>
      <c r="G252" s="60" t="s">
        <v>163</v>
      </c>
      <c r="H252" s="131"/>
      <c r="I252" s="145"/>
      <c r="J252" s="57" t="s">
        <v>3</v>
      </c>
      <c r="K252" s="64" t="s">
        <v>1712</v>
      </c>
      <c r="L252" s="131"/>
    </row>
    <row r="253" spans="1:12" x14ac:dyDescent="0.2">
      <c r="A253" s="145"/>
      <c r="B253" s="147" t="s">
        <v>5</v>
      </c>
      <c r="C253" s="148"/>
      <c r="D253" s="83"/>
      <c r="E253" s="145"/>
      <c r="F253" s="147" t="s">
        <v>6</v>
      </c>
      <c r="G253" s="149"/>
      <c r="H253" s="84"/>
      <c r="I253" s="145"/>
      <c r="J253" s="147" t="s">
        <v>6</v>
      </c>
      <c r="K253" s="148"/>
      <c r="L253" s="83"/>
    </row>
    <row r="254" spans="1:12" ht="16" thickBot="1" x14ac:dyDescent="0.25">
      <c r="A254" s="146"/>
      <c r="B254" s="150" t="s">
        <v>4</v>
      </c>
      <c r="C254" s="151"/>
      <c r="D254" s="87">
        <f>D253*D251</f>
        <v>0</v>
      </c>
      <c r="E254" s="146"/>
      <c r="F254" s="150" t="s">
        <v>4</v>
      </c>
      <c r="G254" s="152"/>
      <c r="H254" s="88">
        <f>H253*H251</f>
        <v>0</v>
      </c>
      <c r="I254" s="146"/>
      <c r="J254" s="150" t="s">
        <v>4</v>
      </c>
      <c r="K254" s="151"/>
      <c r="L254" s="87">
        <f>L253*L251</f>
        <v>0</v>
      </c>
    </row>
    <row r="255" spans="1:12" ht="16" thickBot="1" x14ac:dyDescent="0.25">
      <c r="A255" s="11" t="s">
        <v>71</v>
      </c>
      <c r="B255" s="137" t="s">
        <v>173</v>
      </c>
      <c r="C255" s="137"/>
      <c r="D255" s="137"/>
      <c r="E255" s="137"/>
      <c r="F255" s="137"/>
      <c r="G255" s="137"/>
      <c r="H255" s="137"/>
      <c r="I255" s="157"/>
      <c r="J255" s="157"/>
      <c r="K255" s="157"/>
      <c r="L255" s="157"/>
    </row>
    <row r="256" spans="1:12" x14ac:dyDescent="0.2">
      <c r="A256" s="144"/>
      <c r="B256" s="54" t="s">
        <v>0</v>
      </c>
      <c r="C256" s="112" t="s">
        <v>492</v>
      </c>
      <c r="D256" s="55" t="s">
        <v>546</v>
      </c>
      <c r="E256" s="144"/>
      <c r="F256" s="56" t="s">
        <v>0</v>
      </c>
      <c r="G256" s="113" t="s">
        <v>485</v>
      </c>
      <c r="H256" s="63" t="s">
        <v>546</v>
      </c>
      <c r="I256" s="144"/>
      <c r="J256" s="54" t="s">
        <v>0</v>
      </c>
      <c r="K256" s="114" t="s">
        <v>486</v>
      </c>
      <c r="L256" s="107" t="s">
        <v>546</v>
      </c>
    </row>
    <row r="257" spans="1:12" ht="24" x14ac:dyDescent="0.2">
      <c r="A257" s="145"/>
      <c r="B257" s="57" t="s">
        <v>2</v>
      </c>
      <c r="C257" s="80" t="s">
        <v>630</v>
      </c>
      <c r="D257" s="133">
        <f>5/H2</f>
        <v>0.76923076923076927</v>
      </c>
      <c r="E257" s="145"/>
      <c r="F257" s="58" t="s">
        <v>2</v>
      </c>
      <c r="G257" s="85" t="s">
        <v>629</v>
      </c>
      <c r="H257" s="133">
        <f>5/H2</f>
        <v>0.76923076923076927</v>
      </c>
      <c r="I257" s="145"/>
      <c r="J257" s="57" t="s">
        <v>2</v>
      </c>
      <c r="K257" s="86" t="s">
        <v>628</v>
      </c>
      <c r="L257" s="133">
        <f>140/H2</f>
        <v>21.53846153846154</v>
      </c>
    </row>
    <row r="258" spans="1:12" ht="33" x14ac:dyDescent="0.2">
      <c r="A258" s="145"/>
      <c r="B258" s="57" t="s">
        <v>3</v>
      </c>
      <c r="C258" s="58" t="s">
        <v>162</v>
      </c>
      <c r="D258" s="131"/>
      <c r="E258" s="145"/>
      <c r="F258" s="58" t="s">
        <v>3</v>
      </c>
      <c r="G258" s="60" t="s">
        <v>163</v>
      </c>
      <c r="H258" s="131"/>
      <c r="I258" s="145"/>
      <c r="J258" s="57" t="s">
        <v>3</v>
      </c>
      <c r="K258" s="82" t="s">
        <v>487</v>
      </c>
      <c r="L258" s="131"/>
    </row>
    <row r="259" spans="1:12" x14ac:dyDescent="0.2">
      <c r="A259" s="145"/>
      <c r="B259" s="147" t="s">
        <v>5</v>
      </c>
      <c r="C259" s="148"/>
      <c r="D259" s="83"/>
      <c r="E259" s="145"/>
      <c r="F259" s="147" t="s">
        <v>6</v>
      </c>
      <c r="G259" s="149"/>
      <c r="H259" s="84"/>
      <c r="I259" s="145"/>
      <c r="J259" s="147" t="s">
        <v>6</v>
      </c>
      <c r="K259" s="148"/>
      <c r="L259" s="83"/>
    </row>
    <row r="260" spans="1:12" ht="16" thickBot="1" x14ac:dyDescent="0.25">
      <c r="A260" s="146"/>
      <c r="B260" s="150" t="s">
        <v>4</v>
      </c>
      <c r="C260" s="151"/>
      <c r="D260" s="87">
        <f>D259*D257</f>
        <v>0</v>
      </c>
      <c r="E260" s="146"/>
      <c r="F260" s="150" t="s">
        <v>4</v>
      </c>
      <c r="G260" s="152"/>
      <c r="H260" s="88">
        <f>H259*H257</f>
        <v>0</v>
      </c>
      <c r="I260" s="146"/>
      <c r="J260" s="150" t="s">
        <v>4</v>
      </c>
      <c r="K260" s="151"/>
      <c r="L260" s="87">
        <f>L259*L257</f>
        <v>0</v>
      </c>
    </row>
    <row r="261" spans="1:12" ht="16" thickBot="1" x14ac:dyDescent="0.25">
      <c r="A261" s="11" t="s">
        <v>71</v>
      </c>
      <c r="B261" s="137" t="s">
        <v>173</v>
      </c>
      <c r="C261" s="137"/>
      <c r="D261" s="137"/>
      <c r="E261" s="137"/>
      <c r="F261" s="137"/>
      <c r="G261" s="137"/>
      <c r="H261" s="137"/>
      <c r="I261" s="157"/>
      <c r="J261" s="157"/>
      <c r="K261" s="157"/>
      <c r="L261" s="157"/>
    </row>
    <row r="262" spans="1:12" x14ac:dyDescent="0.2">
      <c r="A262" s="118"/>
      <c r="B262" s="16" t="s">
        <v>0</v>
      </c>
      <c r="C262" s="100" t="s">
        <v>242</v>
      </c>
      <c r="D262" s="18" t="s">
        <v>546</v>
      </c>
      <c r="E262" s="118"/>
      <c r="F262" s="2" t="s">
        <v>0</v>
      </c>
      <c r="G262" s="110" t="s">
        <v>243</v>
      </c>
      <c r="H262" s="18" t="s">
        <v>546</v>
      </c>
      <c r="I262" s="118"/>
      <c r="J262" s="16" t="s">
        <v>0</v>
      </c>
      <c r="K262" s="110" t="s">
        <v>279</v>
      </c>
      <c r="L262" s="18" t="s">
        <v>546</v>
      </c>
    </row>
    <row r="263" spans="1:12" ht="24" x14ac:dyDescent="0.2">
      <c r="A263" s="119"/>
      <c r="B263" s="19" t="s">
        <v>2</v>
      </c>
      <c r="C263" s="70" t="s">
        <v>626</v>
      </c>
      <c r="D263" s="121">
        <f>5/H2</f>
        <v>0.76923076923076927</v>
      </c>
      <c r="E263" s="119"/>
      <c r="F263" s="20" t="s">
        <v>2</v>
      </c>
      <c r="G263" s="70" t="s">
        <v>627</v>
      </c>
      <c r="H263" s="121">
        <f>5/H2</f>
        <v>0.76923076923076927</v>
      </c>
      <c r="I263" s="119"/>
      <c r="J263" s="19" t="s">
        <v>2</v>
      </c>
      <c r="K263" s="79" t="s">
        <v>599</v>
      </c>
      <c r="L263" s="121">
        <f>140/H2</f>
        <v>21.53846153846154</v>
      </c>
    </row>
    <row r="264" spans="1:12" ht="33" x14ac:dyDescent="0.2">
      <c r="A264" s="119"/>
      <c r="B264" s="19" t="s">
        <v>3</v>
      </c>
      <c r="C264" s="20" t="s">
        <v>162</v>
      </c>
      <c r="D264" s="131"/>
      <c r="E264" s="119"/>
      <c r="F264" s="20" t="s">
        <v>3</v>
      </c>
      <c r="G264" s="20" t="s">
        <v>163</v>
      </c>
      <c r="H264" s="131"/>
      <c r="I264" s="119"/>
      <c r="J264" s="19" t="s">
        <v>3</v>
      </c>
      <c r="K264" s="5" t="s">
        <v>280</v>
      </c>
      <c r="L264" s="131"/>
    </row>
    <row r="265" spans="1:12" x14ac:dyDescent="0.2">
      <c r="A265" s="119"/>
      <c r="B265" s="124" t="s">
        <v>5</v>
      </c>
      <c r="C265" s="125"/>
      <c r="D265" s="67"/>
      <c r="E265" s="119"/>
      <c r="F265" s="124" t="s">
        <v>6</v>
      </c>
      <c r="G265" s="126"/>
      <c r="H265" s="67"/>
      <c r="I265" s="119"/>
      <c r="J265" s="124" t="s">
        <v>6</v>
      </c>
      <c r="K265" s="125"/>
      <c r="L265" s="67"/>
    </row>
    <row r="266" spans="1:12" ht="16" thickBot="1" x14ac:dyDescent="0.25">
      <c r="A266" s="120"/>
      <c r="B266" s="127" t="s">
        <v>4</v>
      </c>
      <c r="C266" s="128"/>
      <c r="D266" s="65">
        <f>D265*D263</f>
        <v>0</v>
      </c>
      <c r="E266" s="120"/>
      <c r="F266" s="127" t="s">
        <v>4</v>
      </c>
      <c r="G266" s="129"/>
      <c r="H266" s="65">
        <f>H265*H263</f>
        <v>0</v>
      </c>
      <c r="I266" s="132"/>
      <c r="J266" s="127" t="s">
        <v>4</v>
      </c>
      <c r="K266" s="128"/>
      <c r="L266" s="65">
        <f>L265*L263</f>
        <v>0</v>
      </c>
    </row>
    <row r="267" spans="1:12" ht="16" thickBot="1" x14ac:dyDescent="0.25">
      <c r="A267" s="11" t="s">
        <v>71</v>
      </c>
      <c r="B267" s="137" t="s">
        <v>902</v>
      </c>
      <c r="C267" s="137"/>
      <c r="D267" s="137"/>
      <c r="E267" s="137"/>
      <c r="F267" s="137"/>
      <c r="G267" s="137"/>
      <c r="H267" s="137"/>
      <c r="I267" s="157"/>
      <c r="J267" s="157"/>
      <c r="K267" s="157"/>
      <c r="L267" s="157"/>
    </row>
    <row r="268" spans="1:12" x14ac:dyDescent="0.2">
      <c r="A268" s="118"/>
      <c r="B268" s="16" t="s">
        <v>0</v>
      </c>
      <c r="C268" s="100" t="s">
        <v>244</v>
      </c>
      <c r="D268" s="18" t="s">
        <v>546</v>
      </c>
      <c r="E268" s="118"/>
      <c r="F268" s="2" t="s">
        <v>0</v>
      </c>
      <c r="G268" s="110" t="s">
        <v>245</v>
      </c>
      <c r="H268" s="18" t="s">
        <v>546</v>
      </c>
      <c r="I268" s="118"/>
      <c r="J268" s="16" t="s">
        <v>0</v>
      </c>
      <c r="K268" s="110" t="s">
        <v>281</v>
      </c>
      <c r="L268" s="18" t="s">
        <v>546</v>
      </c>
    </row>
    <row r="269" spans="1:12" ht="24" x14ac:dyDescent="0.2">
      <c r="A269" s="119"/>
      <c r="B269" s="19" t="s">
        <v>2</v>
      </c>
      <c r="C269" s="70" t="s">
        <v>631</v>
      </c>
      <c r="D269" s="121">
        <f>5/H2</f>
        <v>0.76923076923076927</v>
      </c>
      <c r="E269" s="119"/>
      <c r="F269" s="20" t="s">
        <v>2</v>
      </c>
      <c r="G269" s="70" t="s">
        <v>632</v>
      </c>
      <c r="H269" s="121">
        <f>5/H2</f>
        <v>0.76923076923076927</v>
      </c>
      <c r="I269" s="119"/>
      <c r="J269" s="19" t="s">
        <v>2</v>
      </c>
      <c r="K269" s="79" t="s">
        <v>599</v>
      </c>
      <c r="L269" s="121">
        <f>130/H2</f>
        <v>20</v>
      </c>
    </row>
    <row r="270" spans="1:12" ht="33" x14ac:dyDescent="0.2">
      <c r="A270" s="119"/>
      <c r="B270" s="19" t="s">
        <v>3</v>
      </c>
      <c r="C270" s="20" t="s">
        <v>162</v>
      </c>
      <c r="D270" s="131"/>
      <c r="E270" s="119"/>
      <c r="F270" s="20" t="s">
        <v>3</v>
      </c>
      <c r="G270" s="20" t="s">
        <v>163</v>
      </c>
      <c r="H270" s="131"/>
      <c r="I270" s="119"/>
      <c r="J270" s="19" t="s">
        <v>3</v>
      </c>
      <c r="K270" s="5" t="s">
        <v>282</v>
      </c>
      <c r="L270" s="131"/>
    </row>
    <row r="271" spans="1:12" x14ac:dyDescent="0.2">
      <c r="A271" s="119"/>
      <c r="B271" s="124" t="s">
        <v>5</v>
      </c>
      <c r="C271" s="125"/>
      <c r="D271" s="67"/>
      <c r="E271" s="119"/>
      <c r="F271" s="124" t="s">
        <v>6</v>
      </c>
      <c r="G271" s="126"/>
      <c r="H271" s="67"/>
      <c r="I271" s="119"/>
      <c r="J271" s="124" t="s">
        <v>6</v>
      </c>
      <c r="K271" s="125"/>
      <c r="L271" s="67"/>
    </row>
    <row r="272" spans="1:12" ht="16" thickBot="1" x14ac:dyDescent="0.25">
      <c r="A272" s="120"/>
      <c r="B272" s="127" t="s">
        <v>4</v>
      </c>
      <c r="C272" s="128"/>
      <c r="D272" s="65">
        <f>D271*D269</f>
        <v>0</v>
      </c>
      <c r="E272" s="120"/>
      <c r="F272" s="127" t="s">
        <v>4</v>
      </c>
      <c r="G272" s="129"/>
      <c r="H272" s="65">
        <f>H271*H269</f>
        <v>0</v>
      </c>
      <c r="I272" s="132"/>
      <c r="J272" s="127" t="s">
        <v>4</v>
      </c>
      <c r="K272" s="128"/>
      <c r="L272" s="65">
        <f>L271*L269</f>
        <v>0</v>
      </c>
    </row>
    <row r="273" spans="1:12" ht="16" thickBot="1" x14ac:dyDescent="0.25">
      <c r="A273" s="11" t="s">
        <v>71</v>
      </c>
      <c r="B273" s="137" t="s">
        <v>902</v>
      </c>
      <c r="C273" s="137"/>
      <c r="D273" s="137"/>
      <c r="E273" s="137"/>
      <c r="F273" s="137"/>
      <c r="G273" s="137"/>
      <c r="H273" s="137"/>
      <c r="I273" s="157"/>
      <c r="J273" s="157"/>
      <c r="K273" s="157"/>
      <c r="L273" s="157"/>
    </row>
    <row r="274" spans="1:12" x14ac:dyDescent="0.2">
      <c r="A274" s="118"/>
      <c r="B274" s="16" t="s">
        <v>0</v>
      </c>
      <c r="C274" s="100" t="s">
        <v>855</v>
      </c>
      <c r="D274" s="18" t="s">
        <v>546</v>
      </c>
      <c r="E274" s="118"/>
      <c r="F274" s="2" t="s">
        <v>0</v>
      </c>
      <c r="G274" s="110" t="s">
        <v>856</v>
      </c>
      <c r="H274" s="18" t="s">
        <v>546</v>
      </c>
      <c r="I274" s="118"/>
      <c r="J274" s="16" t="s">
        <v>0</v>
      </c>
      <c r="K274" s="110" t="s">
        <v>857</v>
      </c>
      <c r="L274" s="18" t="s">
        <v>546</v>
      </c>
    </row>
    <row r="275" spans="1:12" ht="36" x14ac:dyDescent="0.2">
      <c r="A275" s="119"/>
      <c r="B275" s="19" t="s">
        <v>2</v>
      </c>
      <c r="C275" s="70" t="s">
        <v>849</v>
      </c>
      <c r="D275" s="121">
        <f>5/H2</f>
        <v>0.76923076923076927</v>
      </c>
      <c r="E275" s="119"/>
      <c r="F275" s="20" t="s">
        <v>2</v>
      </c>
      <c r="G275" s="70" t="s">
        <v>850</v>
      </c>
      <c r="H275" s="121">
        <f>5/H2</f>
        <v>0.76923076923076927</v>
      </c>
      <c r="I275" s="119"/>
      <c r="J275" s="19" t="s">
        <v>2</v>
      </c>
      <c r="K275" s="79" t="s">
        <v>851</v>
      </c>
      <c r="L275" s="121">
        <f>130/H2</f>
        <v>20</v>
      </c>
    </row>
    <row r="276" spans="1:12" ht="33" x14ac:dyDescent="0.2">
      <c r="A276" s="119"/>
      <c r="B276" s="19" t="s">
        <v>3</v>
      </c>
      <c r="C276" s="20" t="s">
        <v>162</v>
      </c>
      <c r="D276" s="131"/>
      <c r="E276" s="119"/>
      <c r="F276" s="20" t="s">
        <v>3</v>
      </c>
      <c r="G276" s="20" t="s">
        <v>163</v>
      </c>
      <c r="H276" s="131"/>
      <c r="I276" s="119"/>
      <c r="J276" s="19" t="s">
        <v>3</v>
      </c>
      <c r="K276" s="5" t="s">
        <v>867</v>
      </c>
      <c r="L276" s="131"/>
    </row>
    <row r="277" spans="1:12" x14ac:dyDescent="0.2">
      <c r="A277" s="119"/>
      <c r="B277" s="124" t="s">
        <v>5</v>
      </c>
      <c r="C277" s="125"/>
      <c r="D277" s="67"/>
      <c r="E277" s="119"/>
      <c r="F277" s="124" t="s">
        <v>6</v>
      </c>
      <c r="G277" s="126"/>
      <c r="H277" s="67"/>
      <c r="I277" s="119"/>
      <c r="J277" s="124" t="s">
        <v>6</v>
      </c>
      <c r="K277" s="125"/>
      <c r="L277" s="67"/>
    </row>
    <row r="278" spans="1:12" ht="16" thickBot="1" x14ac:dyDescent="0.25">
      <c r="A278" s="120"/>
      <c r="B278" s="127" t="s">
        <v>4</v>
      </c>
      <c r="C278" s="128"/>
      <c r="D278" s="65">
        <f>D277*D275</f>
        <v>0</v>
      </c>
      <c r="E278" s="120"/>
      <c r="F278" s="127" t="s">
        <v>4</v>
      </c>
      <c r="G278" s="129"/>
      <c r="H278" s="65">
        <f>H277*H275</f>
        <v>0</v>
      </c>
      <c r="I278" s="132"/>
      <c r="J278" s="127" t="s">
        <v>4</v>
      </c>
      <c r="K278" s="128"/>
      <c r="L278" s="65">
        <f>L277*L275</f>
        <v>0</v>
      </c>
    </row>
    <row r="279" spans="1:12" ht="16" thickBot="1" x14ac:dyDescent="0.25">
      <c r="A279" s="11" t="s">
        <v>71</v>
      </c>
      <c r="B279" s="137" t="s">
        <v>902</v>
      </c>
      <c r="C279" s="137"/>
      <c r="D279" s="137"/>
      <c r="E279" s="137"/>
      <c r="F279" s="137"/>
      <c r="G279" s="137"/>
      <c r="H279" s="137"/>
      <c r="I279" s="157"/>
      <c r="J279" s="157"/>
      <c r="K279" s="157"/>
      <c r="L279" s="157"/>
    </row>
    <row r="280" spans="1:12" x14ac:dyDescent="0.2">
      <c r="A280" s="118"/>
      <c r="B280" s="16" t="s">
        <v>0</v>
      </c>
      <c r="C280" s="100" t="s">
        <v>1549</v>
      </c>
      <c r="D280" s="18" t="s">
        <v>546</v>
      </c>
      <c r="E280" s="118"/>
      <c r="F280" s="2" t="s">
        <v>0</v>
      </c>
      <c r="G280" s="110" t="s">
        <v>1550</v>
      </c>
      <c r="H280" s="18" t="s">
        <v>546</v>
      </c>
      <c r="I280" s="118"/>
      <c r="J280" s="16" t="s">
        <v>0</v>
      </c>
      <c r="K280" s="110" t="s">
        <v>1551</v>
      </c>
      <c r="L280" s="18" t="s">
        <v>546</v>
      </c>
    </row>
    <row r="281" spans="1:12" ht="36" x14ac:dyDescent="0.2">
      <c r="A281" s="119"/>
      <c r="B281" s="19" t="s">
        <v>2</v>
      </c>
      <c r="C281" s="70" t="s">
        <v>1553</v>
      </c>
      <c r="D281" s="121">
        <f>5.2/H2</f>
        <v>0.8</v>
      </c>
      <c r="E281" s="119"/>
      <c r="F281" s="20" t="s">
        <v>2</v>
      </c>
      <c r="G281" s="70" t="s">
        <v>1554</v>
      </c>
      <c r="H281" s="121">
        <f>5.2/H2</f>
        <v>0.8</v>
      </c>
      <c r="I281" s="119"/>
      <c r="J281" s="19" t="s">
        <v>2</v>
      </c>
      <c r="K281" s="79" t="s">
        <v>1552</v>
      </c>
      <c r="L281" s="121">
        <f>130/H2</f>
        <v>20</v>
      </c>
    </row>
    <row r="282" spans="1:12" ht="33" x14ac:dyDescent="0.2">
      <c r="A282" s="119"/>
      <c r="B282" s="19" t="s">
        <v>3</v>
      </c>
      <c r="C282" s="20" t="s">
        <v>162</v>
      </c>
      <c r="D282" s="131"/>
      <c r="E282" s="119"/>
      <c r="F282" s="20" t="s">
        <v>3</v>
      </c>
      <c r="G282" s="20" t="s">
        <v>163</v>
      </c>
      <c r="H282" s="131"/>
      <c r="I282" s="119"/>
      <c r="J282" s="19" t="s">
        <v>3</v>
      </c>
      <c r="K282" s="5" t="s">
        <v>1561</v>
      </c>
      <c r="L282" s="131"/>
    </row>
    <row r="283" spans="1:12" x14ac:dyDescent="0.2">
      <c r="A283" s="119"/>
      <c r="B283" s="124" t="s">
        <v>5</v>
      </c>
      <c r="C283" s="125"/>
      <c r="D283" s="67"/>
      <c r="E283" s="119"/>
      <c r="F283" s="124" t="s">
        <v>6</v>
      </c>
      <c r="G283" s="126"/>
      <c r="H283" s="67"/>
      <c r="I283" s="119"/>
      <c r="J283" s="124" t="s">
        <v>6</v>
      </c>
      <c r="K283" s="125"/>
      <c r="L283" s="67"/>
    </row>
    <row r="284" spans="1:12" ht="16" thickBot="1" x14ac:dyDescent="0.25">
      <c r="A284" s="120"/>
      <c r="B284" s="127" t="s">
        <v>4</v>
      </c>
      <c r="C284" s="128"/>
      <c r="D284" s="65">
        <f>D283*D281</f>
        <v>0</v>
      </c>
      <c r="E284" s="120"/>
      <c r="F284" s="127" t="s">
        <v>4</v>
      </c>
      <c r="G284" s="129"/>
      <c r="H284" s="65">
        <f>H283*H281</f>
        <v>0</v>
      </c>
      <c r="I284" s="132"/>
      <c r="J284" s="127" t="s">
        <v>4</v>
      </c>
      <c r="K284" s="128"/>
      <c r="L284" s="65">
        <f>L283*L281</f>
        <v>0</v>
      </c>
    </row>
    <row r="285" spans="1:12" ht="16" thickBot="1" x14ac:dyDescent="0.25">
      <c r="A285" s="11" t="s">
        <v>71</v>
      </c>
      <c r="B285" s="137" t="s">
        <v>902</v>
      </c>
      <c r="C285" s="137"/>
      <c r="D285" s="137"/>
      <c r="E285" s="137"/>
      <c r="F285" s="137"/>
      <c r="G285" s="137"/>
      <c r="H285" s="137"/>
      <c r="I285" s="157"/>
      <c r="J285" s="157"/>
      <c r="K285" s="157"/>
      <c r="L285" s="157"/>
    </row>
    <row r="286" spans="1:12" x14ac:dyDescent="0.2">
      <c r="A286" s="118"/>
      <c r="B286" s="16" t="s">
        <v>0</v>
      </c>
      <c r="C286" s="100" t="s">
        <v>858</v>
      </c>
      <c r="D286" s="18" t="s">
        <v>546</v>
      </c>
      <c r="E286" s="118"/>
      <c r="F286" s="2" t="s">
        <v>0</v>
      </c>
      <c r="G286" s="110" t="s">
        <v>859</v>
      </c>
      <c r="H286" s="18" t="s">
        <v>546</v>
      </c>
      <c r="I286" s="118"/>
      <c r="J286" s="16" t="s">
        <v>0</v>
      </c>
      <c r="K286" s="110" t="s">
        <v>860</v>
      </c>
      <c r="L286" s="18" t="s">
        <v>546</v>
      </c>
    </row>
    <row r="287" spans="1:12" ht="36" x14ac:dyDescent="0.2">
      <c r="A287" s="119"/>
      <c r="B287" s="19" t="s">
        <v>2</v>
      </c>
      <c r="C287" s="70" t="s">
        <v>852</v>
      </c>
      <c r="D287" s="121">
        <f>5/H2</f>
        <v>0.76923076923076927</v>
      </c>
      <c r="E287" s="119"/>
      <c r="F287" s="20" t="s">
        <v>2</v>
      </c>
      <c r="G287" s="70" t="s">
        <v>853</v>
      </c>
      <c r="H287" s="121">
        <f>5/H2</f>
        <v>0.76923076923076927</v>
      </c>
      <c r="I287" s="119"/>
      <c r="J287" s="19" t="s">
        <v>2</v>
      </c>
      <c r="K287" s="79" t="s">
        <v>854</v>
      </c>
      <c r="L287" s="121">
        <f>130/H2</f>
        <v>20</v>
      </c>
    </row>
    <row r="288" spans="1:12" ht="33" x14ac:dyDescent="0.2">
      <c r="A288" s="119"/>
      <c r="B288" s="19" t="s">
        <v>3</v>
      </c>
      <c r="C288" s="20" t="s">
        <v>162</v>
      </c>
      <c r="D288" s="131"/>
      <c r="E288" s="119"/>
      <c r="F288" s="20" t="s">
        <v>3</v>
      </c>
      <c r="G288" s="20" t="s">
        <v>163</v>
      </c>
      <c r="H288" s="131"/>
      <c r="I288" s="119"/>
      <c r="J288" s="19" t="s">
        <v>3</v>
      </c>
      <c r="K288" s="5" t="s">
        <v>868</v>
      </c>
      <c r="L288" s="131"/>
    </row>
    <row r="289" spans="1:12" x14ac:dyDescent="0.2">
      <c r="A289" s="119"/>
      <c r="B289" s="124" t="s">
        <v>5</v>
      </c>
      <c r="C289" s="125"/>
      <c r="D289" s="67"/>
      <c r="E289" s="119"/>
      <c r="F289" s="124" t="s">
        <v>6</v>
      </c>
      <c r="G289" s="126"/>
      <c r="H289" s="67"/>
      <c r="I289" s="119"/>
      <c r="J289" s="124" t="s">
        <v>6</v>
      </c>
      <c r="K289" s="125"/>
      <c r="L289" s="67"/>
    </row>
    <row r="290" spans="1:12" ht="16" thickBot="1" x14ac:dyDescent="0.25">
      <c r="A290" s="120"/>
      <c r="B290" s="127" t="s">
        <v>4</v>
      </c>
      <c r="C290" s="128"/>
      <c r="D290" s="65">
        <f>D289*D287</f>
        <v>0</v>
      </c>
      <c r="E290" s="120"/>
      <c r="F290" s="127" t="s">
        <v>4</v>
      </c>
      <c r="G290" s="129"/>
      <c r="H290" s="65">
        <f>H289*H287</f>
        <v>0</v>
      </c>
      <c r="I290" s="132"/>
      <c r="J290" s="127" t="s">
        <v>4</v>
      </c>
      <c r="K290" s="128"/>
      <c r="L290" s="65">
        <f>L289*L287</f>
        <v>0</v>
      </c>
    </row>
    <row r="291" spans="1:12" ht="16" thickBot="1" x14ac:dyDescent="0.25">
      <c r="A291" s="11" t="s">
        <v>71</v>
      </c>
      <c r="B291" s="137" t="s">
        <v>902</v>
      </c>
      <c r="C291" s="137"/>
      <c r="D291" s="137"/>
      <c r="E291" s="137"/>
      <c r="F291" s="137"/>
      <c r="G291" s="137"/>
      <c r="H291" s="137"/>
      <c r="I291" s="157"/>
      <c r="J291" s="157"/>
      <c r="K291" s="157"/>
      <c r="L291" s="157"/>
    </row>
    <row r="292" spans="1:12" x14ac:dyDescent="0.2">
      <c r="A292" s="118"/>
      <c r="B292" s="16" t="s">
        <v>0</v>
      </c>
      <c r="C292" s="100" t="s">
        <v>1555</v>
      </c>
      <c r="D292" s="18" t="s">
        <v>546</v>
      </c>
      <c r="E292" s="118"/>
      <c r="F292" s="2" t="s">
        <v>0</v>
      </c>
      <c r="G292" s="110" t="s">
        <v>1556</v>
      </c>
      <c r="H292" s="18" t="s">
        <v>546</v>
      </c>
      <c r="I292" s="118"/>
      <c r="J292" s="16" t="s">
        <v>0</v>
      </c>
      <c r="K292" s="110" t="s">
        <v>1557</v>
      </c>
      <c r="L292" s="18" t="s">
        <v>546</v>
      </c>
    </row>
    <row r="293" spans="1:12" ht="36" x14ac:dyDescent="0.2">
      <c r="A293" s="119"/>
      <c r="B293" s="19" t="s">
        <v>2</v>
      </c>
      <c r="C293" s="70" t="s">
        <v>1562</v>
      </c>
      <c r="D293" s="121">
        <f>5.2/H2</f>
        <v>0.8</v>
      </c>
      <c r="E293" s="119"/>
      <c r="F293" s="20" t="s">
        <v>2</v>
      </c>
      <c r="G293" s="70" t="s">
        <v>1560</v>
      </c>
      <c r="H293" s="121">
        <f>5.2/H2</f>
        <v>0.8</v>
      </c>
      <c r="I293" s="119"/>
      <c r="J293" s="19" t="s">
        <v>2</v>
      </c>
      <c r="K293" s="79" t="s">
        <v>1558</v>
      </c>
      <c r="L293" s="121">
        <f>130/H2</f>
        <v>20</v>
      </c>
    </row>
    <row r="294" spans="1:12" ht="33" x14ac:dyDescent="0.2">
      <c r="A294" s="119"/>
      <c r="B294" s="19" t="s">
        <v>3</v>
      </c>
      <c r="C294" s="20" t="s">
        <v>162</v>
      </c>
      <c r="D294" s="131"/>
      <c r="E294" s="119"/>
      <c r="F294" s="20" t="s">
        <v>3</v>
      </c>
      <c r="G294" s="20" t="s">
        <v>163</v>
      </c>
      <c r="H294" s="131"/>
      <c r="I294" s="119"/>
      <c r="J294" s="19" t="s">
        <v>3</v>
      </c>
      <c r="K294" s="5" t="s">
        <v>1559</v>
      </c>
      <c r="L294" s="131"/>
    </row>
    <row r="295" spans="1:12" x14ac:dyDescent="0.2">
      <c r="A295" s="119"/>
      <c r="B295" s="124" t="s">
        <v>5</v>
      </c>
      <c r="C295" s="125"/>
      <c r="D295" s="67"/>
      <c r="E295" s="119"/>
      <c r="F295" s="124" t="s">
        <v>6</v>
      </c>
      <c r="G295" s="126"/>
      <c r="H295" s="67"/>
      <c r="I295" s="119"/>
      <c r="J295" s="124" t="s">
        <v>6</v>
      </c>
      <c r="K295" s="125"/>
      <c r="L295" s="67"/>
    </row>
    <row r="296" spans="1:12" ht="16" thickBot="1" x14ac:dyDescent="0.25">
      <c r="A296" s="120"/>
      <c r="B296" s="127" t="s">
        <v>4</v>
      </c>
      <c r="C296" s="128"/>
      <c r="D296" s="65">
        <f>D295*D293</f>
        <v>0</v>
      </c>
      <c r="E296" s="120"/>
      <c r="F296" s="127" t="s">
        <v>4</v>
      </c>
      <c r="G296" s="129"/>
      <c r="H296" s="65">
        <f>H295*H293</f>
        <v>0</v>
      </c>
      <c r="I296" s="132"/>
      <c r="J296" s="127" t="s">
        <v>4</v>
      </c>
      <c r="K296" s="128"/>
      <c r="L296" s="65">
        <f>L295*L293</f>
        <v>0</v>
      </c>
    </row>
    <row r="297" spans="1:12" ht="16" thickBot="1" x14ac:dyDescent="0.25">
      <c r="A297" s="11" t="s">
        <v>71</v>
      </c>
      <c r="B297" s="137" t="s">
        <v>902</v>
      </c>
      <c r="C297" s="137"/>
      <c r="D297" s="137"/>
      <c r="E297" s="137"/>
      <c r="F297" s="137"/>
      <c r="G297" s="137"/>
      <c r="H297" s="137"/>
      <c r="I297" s="157"/>
      <c r="J297" s="157"/>
      <c r="K297" s="157"/>
      <c r="L297" s="157"/>
    </row>
    <row r="298" spans="1:12" x14ac:dyDescent="0.2">
      <c r="A298" s="118"/>
      <c r="B298" s="16" t="s">
        <v>0</v>
      </c>
      <c r="C298" s="100" t="s">
        <v>1671</v>
      </c>
      <c r="D298" s="18" t="s">
        <v>546</v>
      </c>
      <c r="E298" s="118"/>
      <c r="F298" s="2" t="s">
        <v>0</v>
      </c>
      <c r="G298" s="110" t="s">
        <v>1672</v>
      </c>
      <c r="H298" s="18" t="s">
        <v>546</v>
      </c>
      <c r="I298" s="118"/>
      <c r="J298" s="16" t="s">
        <v>0</v>
      </c>
      <c r="K298" s="110" t="s">
        <v>1557</v>
      </c>
      <c r="L298" s="18" t="s">
        <v>546</v>
      </c>
    </row>
    <row r="299" spans="1:12" ht="24" x14ac:dyDescent="0.2">
      <c r="A299" s="119"/>
      <c r="B299" s="19" t="s">
        <v>2</v>
      </c>
      <c r="C299" s="70" t="s">
        <v>1673</v>
      </c>
      <c r="D299" s="121">
        <f>5.2/H2</f>
        <v>0.8</v>
      </c>
      <c r="E299" s="119"/>
      <c r="F299" s="20" t="s">
        <v>2</v>
      </c>
      <c r="G299" s="70" t="s">
        <v>1674</v>
      </c>
      <c r="H299" s="121">
        <f>5.2/H2</f>
        <v>0.8</v>
      </c>
      <c r="I299" s="119"/>
      <c r="J299" s="19" t="s">
        <v>2</v>
      </c>
      <c r="K299" s="79" t="s">
        <v>1675</v>
      </c>
      <c r="L299" s="121">
        <f>130/H2</f>
        <v>20</v>
      </c>
    </row>
    <row r="300" spans="1:12" ht="33" x14ac:dyDescent="0.2">
      <c r="A300" s="119"/>
      <c r="B300" s="19" t="s">
        <v>3</v>
      </c>
      <c r="C300" s="20" t="s">
        <v>162</v>
      </c>
      <c r="D300" s="131"/>
      <c r="E300" s="119"/>
      <c r="F300" s="20" t="s">
        <v>3</v>
      </c>
      <c r="G300" s="20" t="s">
        <v>163</v>
      </c>
      <c r="H300" s="131"/>
      <c r="I300" s="119"/>
      <c r="J300" s="19" t="s">
        <v>3</v>
      </c>
      <c r="K300" s="5" t="s">
        <v>1676</v>
      </c>
      <c r="L300" s="131"/>
    </row>
    <row r="301" spans="1:12" x14ac:dyDescent="0.2">
      <c r="A301" s="119"/>
      <c r="B301" s="124" t="s">
        <v>5</v>
      </c>
      <c r="C301" s="125"/>
      <c r="D301" s="67"/>
      <c r="E301" s="119"/>
      <c r="F301" s="124" t="s">
        <v>6</v>
      </c>
      <c r="G301" s="126"/>
      <c r="H301" s="67"/>
      <c r="I301" s="119"/>
      <c r="J301" s="124" t="s">
        <v>6</v>
      </c>
      <c r="K301" s="125"/>
      <c r="L301" s="67"/>
    </row>
    <row r="302" spans="1:12" ht="16" thickBot="1" x14ac:dyDescent="0.25">
      <c r="A302" s="120"/>
      <c r="B302" s="127" t="s">
        <v>4</v>
      </c>
      <c r="C302" s="128"/>
      <c r="D302" s="65">
        <f>D301*D299</f>
        <v>0</v>
      </c>
      <c r="E302" s="120"/>
      <c r="F302" s="127" t="s">
        <v>4</v>
      </c>
      <c r="G302" s="129"/>
      <c r="H302" s="65">
        <f>H301*H299</f>
        <v>0</v>
      </c>
      <c r="I302" s="132"/>
      <c r="J302" s="127" t="s">
        <v>4</v>
      </c>
      <c r="K302" s="128"/>
      <c r="L302" s="65">
        <f>L301*L299</f>
        <v>0</v>
      </c>
    </row>
    <row r="303" spans="1:12" ht="16" thickBot="1" x14ac:dyDescent="0.25">
      <c r="A303" s="11" t="s">
        <v>71</v>
      </c>
      <c r="B303" s="137" t="s">
        <v>902</v>
      </c>
      <c r="C303" s="137"/>
      <c r="D303" s="137"/>
      <c r="E303" s="137"/>
      <c r="F303" s="137"/>
      <c r="G303" s="137"/>
      <c r="H303" s="137"/>
      <c r="I303" s="157"/>
      <c r="J303" s="157"/>
      <c r="K303" s="157"/>
      <c r="L303" s="157"/>
    </row>
    <row r="304" spans="1:12" x14ac:dyDescent="0.2">
      <c r="A304" s="118"/>
      <c r="B304" s="16" t="s">
        <v>0</v>
      </c>
      <c r="C304" s="101" t="s">
        <v>861</v>
      </c>
      <c r="D304" s="18" t="s">
        <v>546</v>
      </c>
      <c r="E304" s="118"/>
      <c r="F304" s="2" t="s">
        <v>0</v>
      </c>
      <c r="G304" s="111" t="s">
        <v>862</v>
      </c>
      <c r="H304" s="18" t="s">
        <v>546</v>
      </c>
      <c r="I304" s="118"/>
      <c r="J304" s="16" t="s">
        <v>0</v>
      </c>
      <c r="K304" s="111" t="s">
        <v>863</v>
      </c>
      <c r="L304" s="18" t="s">
        <v>546</v>
      </c>
    </row>
    <row r="305" spans="1:12" ht="36" x14ac:dyDescent="0.2">
      <c r="A305" s="119"/>
      <c r="B305" s="19" t="s">
        <v>2</v>
      </c>
      <c r="C305" s="70" t="s">
        <v>864</v>
      </c>
      <c r="D305" s="121">
        <f>5/H2</f>
        <v>0.76923076923076927</v>
      </c>
      <c r="E305" s="119"/>
      <c r="F305" s="20" t="s">
        <v>2</v>
      </c>
      <c r="G305" s="70" t="s">
        <v>865</v>
      </c>
      <c r="H305" s="121">
        <f>5/H2</f>
        <v>0.76923076923076927</v>
      </c>
      <c r="I305" s="119"/>
      <c r="J305" s="19" t="s">
        <v>2</v>
      </c>
      <c r="K305" s="79" t="s">
        <v>866</v>
      </c>
      <c r="L305" s="121">
        <f>150/H2</f>
        <v>23.076923076923077</v>
      </c>
    </row>
    <row r="306" spans="1:12" ht="33" x14ac:dyDescent="0.2">
      <c r="A306" s="119"/>
      <c r="B306" s="19" t="s">
        <v>3</v>
      </c>
      <c r="C306" s="20" t="s">
        <v>162</v>
      </c>
      <c r="D306" s="131"/>
      <c r="E306" s="119"/>
      <c r="F306" s="20" t="s">
        <v>3</v>
      </c>
      <c r="G306" s="20" t="s">
        <v>163</v>
      </c>
      <c r="H306" s="131"/>
      <c r="I306" s="119"/>
      <c r="J306" s="19" t="s">
        <v>3</v>
      </c>
      <c r="K306" s="5" t="s">
        <v>869</v>
      </c>
      <c r="L306" s="131"/>
    </row>
    <row r="307" spans="1:12" x14ac:dyDescent="0.2">
      <c r="A307" s="119"/>
      <c r="B307" s="124" t="s">
        <v>5</v>
      </c>
      <c r="C307" s="125"/>
      <c r="D307" s="67"/>
      <c r="E307" s="119"/>
      <c r="F307" s="124" t="s">
        <v>6</v>
      </c>
      <c r="G307" s="126"/>
      <c r="H307" s="67"/>
      <c r="I307" s="119"/>
      <c r="J307" s="124" t="s">
        <v>6</v>
      </c>
      <c r="K307" s="125"/>
      <c r="L307" s="67"/>
    </row>
    <row r="308" spans="1:12" ht="16" thickBot="1" x14ac:dyDescent="0.25">
      <c r="A308" s="120"/>
      <c r="B308" s="127" t="s">
        <v>4</v>
      </c>
      <c r="C308" s="128"/>
      <c r="D308" s="65">
        <f>D307*D305</f>
        <v>0</v>
      </c>
      <c r="E308" s="120"/>
      <c r="F308" s="127" t="s">
        <v>4</v>
      </c>
      <c r="G308" s="129"/>
      <c r="H308" s="65">
        <f>H307*H305</f>
        <v>0</v>
      </c>
      <c r="I308" s="132"/>
      <c r="J308" s="127" t="s">
        <v>4</v>
      </c>
      <c r="K308" s="128"/>
      <c r="L308" s="65">
        <f>L307*L305</f>
        <v>0</v>
      </c>
    </row>
    <row r="309" spans="1:12" ht="16" thickBot="1" x14ac:dyDescent="0.25">
      <c r="A309" s="11" t="s">
        <v>71</v>
      </c>
      <c r="B309" s="137" t="s">
        <v>902</v>
      </c>
      <c r="C309" s="137"/>
      <c r="D309" s="137"/>
      <c r="E309" s="137"/>
      <c r="F309" s="137"/>
      <c r="G309" s="137"/>
      <c r="H309" s="137"/>
      <c r="I309" s="157"/>
      <c r="J309" s="157"/>
      <c r="K309" s="157"/>
      <c r="L309" s="157"/>
    </row>
    <row r="310" spans="1:12" x14ac:dyDescent="0.2">
      <c r="A310" s="118"/>
      <c r="B310" s="16" t="s">
        <v>0</v>
      </c>
      <c r="C310" s="101" t="s">
        <v>1563</v>
      </c>
      <c r="D310" s="18" t="s">
        <v>546</v>
      </c>
      <c r="E310" s="118"/>
      <c r="F310" s="2" t="s">
        <v>0</v>
      </c>
      <c r="G310" s="111" t="s">
        <v>1564</v>
      </c>
      <c r="H310" s="18" t="s">
        <v>546</v>
      </c>
      <c r="I310" s="118"/>
      <c r="J310" s="16" t="s">
        <v>0</v>
      </c>
      <c r="K310" s="111" t="s">
        <v>1565</v>
      </c>
      <c r="L310" s="18" t="s">
        <v>546</v>
      </c>
    </row>
    <row r="311" spans="1:12" ht="36" x14ac:dyDescent="0.2">
      <c r="A311" s="119"/>
      <c r="B311" s="19" t="s">
        <v>2</v>
      </c>
      <c r="C311" s="70" t="s">
        <v>1568</v>
      </c>
      <c r="D311" s="121">
        <f>5.2/H2</f>
        <v>0.8</v>
      </c>
      <c r="E311" s="119"/>
      <c r="F311" s="20" t="s">
        <v>2</v>
      </c>
      <c r="G311" s="70" t="s">
        <v>1567</v>
      </c>
      <c r="H311" s="121">
        <f>5.2/H2</f>
        <v>0.8</v>
      </c>
      <c r="I311" s="119"/>
      <c r="J311" s="19" t="s">
        <v>2</v>
      </c>
      <c r="K311" s="79" t="s">
        <v>1566</v>
      </c>
      <c r="L311" s="121">
        <f>150/H2</f>
        <v>23.076923076923077</v>
      </c>
    </row>
    <row r="312" spans="1:12" ht="33" x14ac:dyDescent="0.2">
      <c r="A312" s="119"/>
      <c r="B312" s="19" t="s">
        <v>3</v>
      </c>
      <c r="C312" s="20" t="s">
        <v>162</v>
      </c>
      <c r="D312" s="131"/>
      <c r="E312" s="119"/>
      <c r="F312" s="20" t="s">
        <v>3</v>
      </c>
      <c r="G312" s="20" t="s">
        <v>163</v>
      </c>
      <c r="H312" s="131"/>
      <c r="I312" s="119"/>
      <c r="J312" s="19" t="s">
        <v>3</v>
      </c>
      <c r="K312" s="5" t="s">
        <v>869</v>
      </c>
      <c r="L312" s="131"/>
    </row>
    <row r="313" spans="1:12" x14ac:dyDescent="0.2">
      <c r="A313" s="119"/>
      <c r="B313" s="124" t="s">
        <v>5</v>
      </c>
      <c r="C313" s="125"/>
      <c r="D313" s="67"/>
      <c r="E313" s="119"/>
      <c r="F313" s="124" t="s">
        <v>6</v>
      </c>
      <c r="G313" s="126"/>
      <c r="H313" s="67"/>
      <c r="I313" s="119"/>
      <c r="J313" s="124" t="s">
        <v>6</v>
      </c>
      <c r="K313" s="125"/>
      <c r="L313" s="67"/>
    </row>
    <row r="314" spans="1:12" ht="16" thickBot="1" x14ac:dyDescent="0.25">
      <c r="A314" s="120"/>
      <c r="B314" s="127" t="s">
        <v>4</v>
      </c>
      <c r="C314" s="128"/>
      <c r="D314" s="65">
        <f>D313*D311</f>
        <v>0</v>
      </c>
      <c r="E314" s="120"/>
      <c r="F314" s="127" t="s">
        <v>4</v>
      </c>
      <c r="G314" s="129"/>
      <c r="H314" s="65">
        <f>H313*H311</f>
        <v>0</v>
      </c>
      <c r="I314" s="132"/>
      <c r="J314" s="127" t="s">
        <v>4</v>
      </c>
      <c r="K314" s="128"/>
      <c r="L314" s="65">
        <f>L313*L311</f>
        <v>0</v>
      </c>
    </row>
    <row r="315" spans="1:12" ht="16" thickBot="1" x14ac:dyDescent="0.25">
      <c r="A315" s="11" t="s">
        <v>71</v>
      </c>
      <c r="B315" s="137" t="s">
        <v>902</v>
      </c>
      <c r="C315" s="137"/>
      <c r="D315" s="137"/>
      <c r="E315" s="137"/>
      <c r="F315" s="137"/>
      <c r="G315" s="137"/>
      <c r="H315" s="137"/>
      <c r="I315" s="157"/>
      <c r="J315" s="157"/>
      <c r="K315" s="157"/>
      <c r="L315" s="157"/>
    </row>
    <row r="316" spans="1:12" x14ac:dyDescent="0.2">
      <c r="A316" s="118"/>
      <c r="B316" s="16" t="s">
        <v>0</v>
      </c>
      <c r="C316" s="101" t="s">
        <v>1664</v>
      </c>
      <c r="D316" s="18" t="s">
        <v>546</v>
      </c>
      <c r="E316" s="118"/>
      <c r="F316" s="2" t="s">
        <v>0</v>
      </c>
      <c r="G316" s="111" t="s">
        <v>1665</v>
      </c>
      <c r="H316" s="18" t="s">
        <v>546</v>
      </c>
      <c r="I316" s="118"/>
      <c r="J316" s="16" t="s">
        <v>0</v>
      </c>
      <c r="K316" s="111" t="s">
        <v>1668</v>
      </c>
      <c r="L316" s="18" t="s">
        <v>546</v>
      </c>
    </row>
    <row r="317" spans="1:12" ht="36" x14ac:dyDescent="0.2">
      <c r="A317" s="119"/>
      <c r="B317" s="19" t="s">
        <v>2</v>
      </c>
      <c r="C317" s="70" t="s">
        <v>1666</v>
      </c>
      <c r="D317" s="121">
        <f>5.2/H2</f>
        <v>0.8</v>
      </c>
      <c r="E317" s="119"/>
      <c r="F317" s="20" t="s">
        <v>2</v>
      </c>
      <c r="G317" s="70" t="s">
        <v>1667</v>
      </c>
      <c r="H317" s="121">
        <f>5.2/H2</f>
        <v>0.8</v>
      </c>
      <c r="I317" s="119"/>
      <c r="J317" s="19" t="s">
        <v>2</v>
      </c>
      <c r="K317" s="79" t="s">
        <v>1669</v>
      </c>
      <c r="L317" s="121">
        <f>150/H2</f>
        <v>23.076923076923077</v>
      </c>
    </row>
    <row r="318" spans="1:12" ht="33" x14ac:dyDescent="0.2">
      <c r="A318" s="119"/>
      <c r="B318" s="19" t="s">
        <v>3</v>
      </c>
      <c r="C318" s="20" t="s">
        <v>162</v>
      </c>
      <c r="D318" s="131"/>
      <c r="E318" s="119"/>
      <c r="F318" s="20" t="s">
        <v>3</v>
      </c>
      <c r="G318" s="20" t="s">
        <v>163</v>
      </c>
      <c r="H318" s="131"/>
      <c r="I318" s="119"/>
      <c r="J318" s="19" t="s">
        <v>3</v>
      </c>
      <c r="K318" s="5" t="s">
        <v>1670</v>
      </c>
      <c r="L318" s="131"/>
    </row>
    <row r="319" spans="1:12" x14ac:dyDescent="0.2">
      <c r="A319" s="119"/>
      <c r="B319" s="124" t="s">
        <v>5</v>
      </c>
      <c r="C319" s="125"/>
      <c r="D319" s="67"/>
      <c r="E319" s="119"/>
      <c r="F319" s="124" t="s">
        <v>6</v>
      </c>
      <c r="G319" s="126"/>
      <c r="H319" s="67"/>
      <c r="I319" s="119"/>
      <c r="J319" s="124" t="s">
        <v>6</v>
      </c>
      <c r="K319" s="125"/>
      <c r="L319" s="67"/>
    </row>
    <row r="320" spans="1:12" ht="16" thickBot="1" x14ac:dyDescent="0.25">
      <c r="A320" s="120"/>
      <c r="B320" s="127" t="s">
        <v>4</v>
      </c>
      <c r="C320" s="128"/>
      <c r="D320" s="65">
        <f>D319*D317</f>
        <v>0</v>
      </c>
      <c r="E320" s="120"/>
      <c r="F320" s="127" t="s">
        <v>4</v>
      </c>
      <c r="G320" s="129"/>
      <c r="H320" s="65">
        <f>H319*H317</f>
        <v>0</v>
      </c>
      <c r="I320" s="132"/>
      <c r="J320" s="127" t="s">
        <v>4</v>
      </c>
      <c r="K320" s="128"/>
      <c r="L320" s="65">
        <f>L319*L317</f>
        <v>0</v>
      </c>
    </row>
    <row r="321" spans="1:12" ht="16" thickBot="1" x14ac:dyDescent="0.25">
      <c r="A321" s="11" t="s">
        <v>71</v>
      </c>
      <c r="B321" s="137" t="s">
        <v>902</v>
      </c>
      <c r="C321" s="137"/>
      <c r="D321" s="137"/>
      <c r="E321" s="137"/>
      <c r="F321" s="137"/>
      <c r="G321" s="137"/>
      <c r="H321" s="137"/>
      <c r="I321" s="157"/>
      <c r="J321" s="157"/>
      <c r="K321" s="157"/>
      <c r="L321" s="157"/>
    </row>
    <row r="322" spans="1:12" x14ac:dyDescent="0.2">
      <c r="A322" s="118"/>
      <c r="B322" s="16" t="s">
        <v>0</v>
      </c>
      <c r="C322" s="100" t="s">
        <v>359</v>
      </c>
      <c r="D322" s="18" t="s">
        <v>546</v>
      </c>
      <c r="E322" s="118"/>
      <c r="F322" s="2" t="s">
        <v>0</v>
      </c>
      <c r="G322" s="110" t="s">
        <v>360</v>
      </c>
      <c r="H322" s="18" t="s">
        <v>546</v>
      </c>
      <c r="I322" s="118"/>
      <c r="J322" s="16" t="s">
        <v>0</v>
      </c>
      <c r="K322" s="110" t="s">
        <v>361</v>
      </c>
      <c r="L322" s="18" t="s">
        <v>546</v>
      </c>
    </row>
    <row r="323" spans="1:12" ht="24" x14ac:dyDescent="0.2">
      <c r="A323" s="119"/>
      <c r="B323" s="19" t="s">
        <v>2</v>
      </c>
      <c r="C323" s="70" t="s">
        <v>633</v>
      </c>
      <c r="D323" s="121">
        <f>5/H2</f>
        <v>0.76923076923076927</v>
      </c>
      <c r="E323" s="119"/>
      <c r="F323" s="20" t="s">
        <v>2</v>
      </c>
      <c r="G323" s="70" t="s">
        <v>634</v>
      </c>
      <c r="H323" s="121">
        <f>5/H2</f>
        <v>0.76923076923076927</v>
      </c>
      <c r="I323" s="119"/>
      <c r="J323" s="19" t="s">
        <v>2</v>
      </c>
      <c r="K323" s="79" t="s">
        <v>635</v>
      </c>
      <c r="L323" s="121">
        <f>120/H2</f>
        <v>18.46153846153846</v>
      </c>
    </row>
    <row r="324" spans="1:12" ht="33" x14ac:dyDescent="0.2">
      <c r="A324" s="119"/>
      <c r="B324" s="19" t="s">
        <v>3</v>
      </c>
      <c r="C324" s="20" t="s">
        <v>162</v>
      </c>
      <c r="D324" s="131"/>
      <c r="E324" s="119"/>
      <c r="F324" s="20" t="s">
        <v>3</v>
      </c>
      <c r="G324" s="20" t="s">
        <v>163</v>
      </c>
      <c r="H324" s="131"/>
      <c r="I324" s="119"/>
      <c r="J324" s="19" t="s">
        <v>3</v>
      </c>
      <c r="K324" s="5" t="s">
        <v>362</v>
      </c>
      <c r="L324" s="131"/>
    </row>
    <row r="325" spans="1:12" x14ac:dyDescent="0.2">
      <c r="A325" s="119"/>
      <c r="B325" s="124" t="s">
        <v>5</v>
      </c>
      <c r="C325" s="125"/>
      <c r="D325" s="67"/>
      <c r="E325" s="119"/>
      <c r="F325" s="124" t="s">
        <v>6</v>
      </c>
      <c r="G325" s="126"/>
      <c r="H325" s="67"/>
      <c r="I325" s="119"/>
      <c r="J325" s="124" t="s">
        <v>6</v>
      </c>
      <c r="K325" s="125"/>
      <c r="L325" s="67"/>
    </row>
    <row r="326" spans="1:12" ht="16" thickBot="1" x14ac:dyDescent="0.25">
      <c r="A326" s="120"/>
      <c r="B326" s="127" t="s">
        <v>4</v>
      </c>
      <c r="C326" s="128"/>
      <c r="D326" s="65">
        <f>D325*D323</f>
        <v>0</v>
      </c>
      <c r="E326" s="120"/>
      <c r="F326" s="127" t="s">
        <v>4</v>
      </c>
      <c r="G326" s="129"/>
      <c r="H326" s="65">
        <f>H325*H323</f>
        <v>0</v>
      </c>
      <c r="I326" s="132"/>
      <c r="J326" s="127" t="s">
        <v>4</v>
      </c>
      <c r="K326" s="128"/>
      <c r="L326" s="65">
        <f>L325*L323</f>
        <v>0</v>
      </c>
    </row>
    <row r="327" spans="1:12" ht="16" thickBot="1" x14ac:dyDescent="0.25">
      <c r="A327" s="11" t="s">
        <v>71</v>
      </c>
      <c r="B327" s="137" t="s">
        <v>902</v>
      </c>
      <c r="C327" s="137"/>
      <c r="D327" s="137"/>
      <c r="E327" s="137"/>
      <c r="F327" s="137"/>
      <c r="G327" s="137"/>
      <c r="H327" s="137"/>
      <c r="I327" s="157"/>
      <c r="J327" s="157"/>
      <c r="K327" s="157"/>
      <c r="L327" s="157"/>
    </row>
    <row r="328" spans="1:12" x14ac:dyDescent="0.2">
      <c r="A328" s="118"/>
      <c r="B328" s="16" t="s">
        <v>0</v>
      </c>
      <c r="C328" s="100" t="s">
        <v>351</v>
      </c>
      <c r="D328" s="18" t="s">
        <v>546</v>
      </c>
      <c r="E328" s="118"/>
      <c r="F328" s="2" t="s">
        <v>0</v>
      </c>
      <c r="G328" s="110" t="s">
        <v>352</v>
      </c>
      <c r="H328" s="18" t="s">
        <v>546</v>
      </c>
      <c r="I328" s="118"/>
      <c r="J328" s="16" t="s">
        <v>0</v>
      </c>
      <c r="K328" s="110" t="s">
        <v>353</v>
      </c>
      <c r="L328" s="18" t="s">
        <v>546</v>
      </c>
    </row>
    <row r="329" spans="1:12" ht="24" x14ac:dyDescent="0.2">
      <c r="A329" s="119"/>
      <c r="B329" s="19" t="s">
        <v>2</v>
      </c>
      <c r="C329" s="70" t="s">
        <v>636</v>
      </c>
      <c r="D329" s="121">
        <f>5/H2</f>
        <v>0.76923076923076927</v>
      </c>
      <c r="E329" s="119"/>
      <c r="F329" s="20" t="s">
        <v>2</v>
      </c>
      <c r="G329" s="70" t="s">
        <v>637</v>
      </c>
      <c r="H329" s="121">
        <f>5/H2</f>
        <v>0.76923076923076927</v>
      </c>
      <c r="I329" s="119"/>
      <c r="J329" s="19" t="s">
        <v>2</v>
      </c>
      <c r="K329" s="79" t="s">
        <v>638</v>
      </c>
      <c r="L329" s="121">
        <f>120/H2</f>
        <v>18.46153846153846</v>
      </c>
    </row>
    <row r="330" spans="1:12" ht="33" x14ac:dyDescent="0.2">
      <c r="A330" s="119"/>
      <c r="B330" s="19" t="s">
        <v>3</v>
      </c>
      <c r="C330" s="20" t="s">
        <v>162</v>
      </c>
      <c r="D330" s="131"/>
      <c r="E330" s="119"/>
      <c r="F330" s="20" t="s">
        <v>3</v>
      </c>
      <c r="G330" s="20" t="s">
        <v>163</v>
      </c>
      <c r="H330" s="131"/>
      <c r="I330" s="119"/>
      <c r="J330" s="19" t="s">
        <v>3</v>
      </c>
      <c r="K330" s="5" t="s">
        <v>354</v>
      </c>
      <c r="L330" s="131"/>
    </row>
    <row r="331" spans="1:12" x14ac:dyDescent="0.2">
      <c r="A331" s="119"/>
      <c r="B331" s="124" t="s">
        <v>5</v>
      </c>
      <c r="C331" s="125"/>
      <c r="D331" s="67"/>
      <c r="E331" s="119"/>
      <c r="F331" s="124" t="s">
        <v>6</v>
      </c>
      <c r="G331" s="126"/>
      <c r="H331" s="67"/>
      <c r="I331" s="119"/>
      <c r="J331" s="124" t="s">
        <v>6</v>
      </c>
      <c r="K331" s="125"/>
      <c r="L331" s="67"/>
    </row>
    <row r="332" spans="1:12" ht="16" thickBot="1" x14ac:dyDescent="0.25">
      <c r="A332" s="120"/>
      <c r="B332" s="127" t="s">
        <v>4</v>
      </c>
      <c r="C332" s="128"/>
      <c r="D332" s="65">
        <f>D331*D329</f>
        <v>0</v>
      </c>
      <c r="E332" s="120"/>
      <c r="F332" s="127" t="s">
        <v>4</v>
      </c>
      <c r="G332" s="129"/>
      <c r="H332" s="65">
        <f>H331*H329</f>
        <v>0</v>
      </c>
      <c r="I332" s="132"/>
      <c r="J332" s="127" t="s">
        <v>4</v>
      </c>
      <c r="K332" s="128"/>
      <c r="L332" s="65">
        <f>L331*L329</f>
        <v>0</v>
      </c>
    </row>
    <row r="333" spans="1:12" ht="16" thickBot="1" x14ac:dyDescent="0.25">
      <c r="A333" s="11" t="s">
        <v>71</v>
      </c>
      <c r="B333" s="137" t="s">
        <v>902</v>
      </c>
      <c r="C333" s="137"/>
      <c r="D333" s="137"/>
      <c r="E333" s="137"/>
      <c r="F333" s="137"/>
      <c r="G333" s="137"/>
      <c r="H333" s="137"/>
      <c r="I333" s="157"/>
      <c r="J333" s="157"/>
      <c r="K333" s="157"/>
      <c r="L333" s="157"/>
    </row>
    <row r="334" spans="1:12" x14ac:dyDescent="0.2">
      <c r="A334" s="118"/>
      <c r="B334" s="16" t="s">
        <v>0</v>
      </c>
      <c r="C334" s="101" t="s">
        <v>355</v>
      </c>
      <c r="D334" s="18" t="s">
        <v>546</v>
      </c>
      <c r="E334" s="118"/>
      <c r="F334" s="2" t="s">
        <v>0</v>
      </c>
      <c r="G334" s="111" t="s">
        <v>356</v>
      </c>
      <c r="H334" s="18" t="s">
        <v>546</v>
      </c>
      <c r="I334" s="118"/>
      <c r="J334" s="16" t="s">
        <v>0</v>
      </c>
      <c r="K334" s="111" t="s">
        <v>357</v>
      </c>
      <c r="L334" s="18" t="s">
        <v>546</v>
      </c>
    </row>
    <row r="335" spans="1:12" ht="24" x14ac:dyDescent="0.2">
      <c r="A335" s="119"/>
      <c r="B335" s="19" t="s">
        <v>2</v>
      </c>
      <c r="C335" s="70" t="s">
        <v>679</v>
      </c>
      <c r="D335" s="121">
        <f>5/H2</f>
        <v>0.76923076923076927</v>
      </c>
      <c r="E335" s="119"/>
      <c r="F335" s="20" t="s">
        <v>2</v>
      </c>
      <c r="G335" s="70" t="s">
        <v>681</v>
      </c>
      <c r="H335" s="121">
        <f>5/H2</f>
        <v>0.76923076923076927</v>
      </c>
      <c r="I335" s="119"/>
      <c r="J335" s="19" t="s">
        <v>2</v>
      </c>
      <c r="K335" s="79" t="s">
        <v>684</v>
      </c>
      <c r="L335" s="121">
        <f>130/H2</f>
        <v>20</v>
      </c>
    </row>
    <row r="336" spans="1:12" ht="33" x14ac:dyDescent="0.2">
      <c r="A336" s="119"/>
      <c r="B336" s="19" t="s">
        <v>3</v>
      </c>
      <c r="C336" s="20" t="s">
        <v>162</v>
      </c>
      <c r="D336" s="131"/>
      <c r="E336" s="119"/>
      <c r="F336" s="20" t="s">
        <v>3</v>
      </c>
      <c r="G336" s="20" t="s">
        <v>163</v>
      </c>
      <c r="H336" s="131"/>
      <c r="I336" s="119"/>
      <c r="J336" s="19" t="s">
        <v>3</v>
      </c>
      <c r="K336" s="5" t="s">
        <v>358</v>
      </c>
      <c r="L336" s="131"/>
    </row>
    <row r="337" spans="1:12" x14ac:dyDescent="0.2">
      <c r="A337" s="119"/>
      <c r="B337" s="124" t="s">
        <v>5</v>
      </c>
      <c r="C337" s="125"/>
      <c r="D337" s="67"/>
      <c r="E337" s="119"/>
      <c r="F337" s="124" t="s">
        <v>6</v>
      </c>
      <c r="G337" s="126"/>
      <c r="H337" s="67"/>
      <c r="I337" s="119"/>
      <c r="J337" s="124" t="s">
        <v>6</v>
      </c>
      <c r="K337" s="125"/>
      <c r="L337" s="67"/>
    </row>
    <row r="338" spans="1:12" ht="16" thickBot="1" x14ac:dyDescent="0.25">
      <c r="A338" s="120"/>
      <c r="B338" s="127" t="s">
        <v>4</v>
      </c>
      <c r="C338" s="128"/>
      <c r="D338" s="65">
        <f>D337*D335</f>
        <v>0</v>
      </c>
      <c r="E338" s="120"/>
      <c r="F338" s="127" t="s">
        <v>4</v>
      </c>
      <c r="G338" s="129"/>
      <c r="H338" s="65">
        <f>H337*H335</f>
        <v>0</v>
      </c>
      <c r="I338" s="132"/>
      <c r="J338" s="127" t="s">
        <v>4</v>
      </c>
      <c r="K338" s="128"/>
      <c r="L338" s="65">
        <f>L337*L335</f>
        <v>0</v>
      </c>
    </row>
    <row r="339" spans="1:12" ht="16" thickBot="1" x14ac:dyDescent="0.25">
      <c r="A339" s="11" t="s">
        <v>71</v>
      </c>
      <c r="B339" s="137" t="s">
        <v>902</v>
      </c>
      <c r="C339" s="137"/>
      <c r="D339" s="137"/>
      <c r="E339" s="137"/>
      <c r="F339" s="137"/>
      <c r="G339" s="137"/>
      <c r="H339" s="137"/>
      <c r="I339" s="157"/>
      <c r="J339" s="157"/>
      <c r="K339" s="157"/>
      <c r="L339" s="157"/>
    </row>
    <row r="340" spans="1:12" x14ac:dyDescent="0.2">
      <c r="A340" s="118"/>
      <c r="B340" s="16" t="s">
        <v>0</v>
      </c>
      <c r="C340" s="100" t="s">
        <v>518</v>
      </c>
      <c r="D340" s="18" t="s">
        <v>546</v>
      </c>
      <c r="E340" s="118"/>
      <c r="F340" s="2" t="s">
        <v>0</v>
      </c>
      <c r="G340" s="110" t="s">
        <v>519</v>
      </c>
      <c r="H340" s="18" t="s">
        <v>546</v>
      </c>
      <c r="I340" s="118"/>
      <c r="J340" s="16" t="s">
        <v>0</v>
      </c>
      <c r="K340" s="110" t="s">
        <v>520</v>
      </c>
      <c r="L340" s="18" t="s">
        <v>546</v>
      </c>
    </row>
    <row r="341" spans="1:12" ht="24" x14ac:dyDescent="0.2">
      <c r="A341" s="119"/>
      <c r="B341" s="19" t="s">
        <v>2</v>
      </c>
      <c r="C341" s="70" t="s">
        <v>521</v>
      </c>
      <c r="D341" s="121">
        <f>5/H2</f>
        <v>0.76923076923076927</v>
      </c>
      <c r="E341" s="119"/>
      <c r="F341" s="20" t="s">
        <v>2</v>
      </c>
      <c r="G341" s="70" t="s">
        <v>682</v>
      </c>
      <c r="H341" s="121">
        <f>5/H2</f>
        <v>0.76923076923076927</v>
      </c>
      <c r="I341" s="119"/>
      <c r="J341" s="19" t="s">
        <v>2</v>
      </c>
      <c r="K341" s="79" t="s">
        <v>685</v>
      </c>
      <c r="L341" s="121">
        <f>130/H2</f>
        <v>20</v>
      </c>
    </row>
    <row r="342" spans="1:12" ht="33" x14ac:dyDescent="0.2">
      <c r="A342" s="119"/>
      <c r="B342" s="19" t="s">
        <v>3</v>
      </c>
      <c r="C342" s="20" t="s">
        <v>162</v>
      </c>
      <c r="D342" s="130"/>
      <c r="E342" s="119"/>
      <c r="F342" s="20" t="s">
        <v>3</v>
      </c>
      <c r="G342" s="20" t="s">
        <v>163</v>
      </c>
      <c r="H342" s="130"/>
      <c r="I342" s="119"/>
      <c r="J342" s="19" t="s">
        <v>3</v>
      </c>
      <c r="K342" s="5" t="s">
        <v>522</v>
      </c>
      <c r="L342" s="130"/>
    </row>
    <row r="343" spans="1:12" x14ac:dyDescent="0.2">
      <c r="A343" s="119"/>
      <c r="B343" s="124" t="s">
        <v>5</v>
      </c>
      <c r="C343" s="125"/>
      <c r="D343" s="67"/>
      <c r="E343" s="119"/>
      <c r="F343" s="124" t="s">
        <v>6</v>
      </c>
      <c r="G343" s="126"/>
      <c r="H343" s="67"/>
      <c r="I343" s="119"/>
      <c r="J343" s="124" t="s">
        <v>6</v>
      </c>
      <c r="K343" s="125"/>
      <c r="L343" s="67"/>
    </row>
    <row r="344" spans="1:12" ht="16" thickBot="1" x14ac:dyDescent="0.25">
      <c r="A344" s="120"/>
      <c r="B344" s="127" t="s">
        <v>4</v>
      </c>
      <c r="C344" s="128"/>
      <c r="D344" s="65">
        <f>D343*D341</f>
        <v>0</v>
      </c>
      <c r="E344" s="120"/>
      <c r="F344" s="127" t="s">
        <v>4</v>
      </c>
      <c r="G344" s="129"/>
      <c r="H344" s="65">
        <f>H343*H341</f>
        <v>0</v>
      </c>
      <c r="I344" s="132"/>
      <c r="J344" s="127" t="s">
        <v>4</v>
      </c>
      <c r="K344" s="128"/>
      <c r="L344" s="65">
        <f>L343*L341</f>
        <v>0</v>
      </c>
    </row>
    <row r="345" spans="1:12" ht="16" thickBot="1" x14ac:dyDescent="0.25">
      <c r="A345" s="11" t="s">
        <v>71</v>
      </c>
      <c r="B345" s="137" t="s">
        <v>902</v>
      </c>
      <c r="C345" s="137"/>
      <c r="D345" s="137"/>
      <c r="E345" s="137"/>
      <c r="F345" s="137"/>
      <c r="G345" s="137"/>
      <c r="H345" s="137"/>
      <c r="I345" s="157"/>
      <c r="J345" s="157"/>
      <c r="K345" s="157"/>
      <c r="L345" s="157"/>
    </row>
    <row r="346" spans="1:12" x14ac:dyDescent="0.2">
      <c r="A346" s="118"/>
      <c r="B346" s="16" t="s">
        <v>0</v>
      </c>
      <c r="C346" s="100" t="s">
        <v>1713</v>
      </c>
      <c r="D346" s="18" t="s">
        <v>546</v>
      </c>
      <c r="E346" s="118"/>
      <c r="F346" s="2" t="s">
        <v>0</v>
      </c>
      <c r="G346" s="110" t="s">
        <v>1714</v>
      </c>
      <c r="H346" s="18" t="s">
        <v>546</v>
      </c>
      <c r="I346" s="118"/>
      <c r="J346" s="16" t="s">
        <v>0</v>
      </c>
      <c r="K346" s="110" t="s">
        <v>1715</v>
      </c>
      <c r="L346" s="18" t="s">
        <v>546</v>
      </c>
    </row>
    <row r="347" spans="1:12" ht="24" x14ac:dyDescent="0.2">
      <c r="A347" s="119"/>
      <c r="B347" s="19" t="s">
        <v>2</v>
      </c>
      <c r="C347" s="70" t="s">
        <v>1716</v>
      </c>
      <c r="D347" s="121">
        <f>5/H2</f>
        <v>0.76923076923076927</v>
      </c>
      <c r="E347" s="119"/>
      <c r="F347" s="20" t="s">
        <v>2</v>
      </c>
      <c r="G347" s="70" t="s">
        <v>1717</v>
      </c>
      <c r="H347" s="121">
        <f>5/H2</f>
        <v>0.76923076923076927</v>
      </c>
      <c r="I347" s="119"/>
      <c r="J347" s="19" t="s">
        <v>2</v>
      </c>
      <c r="K347" s="79" t="s">
        <v>1718</v>
      </c>
      <c r="L347" s="121">
        <f>150/H2</f>
        <v>23.076923076923077</v>
      </c>
    </row>
    <row r="348" spans="1:12" ht="33" x14ac:dyDescent="0.2">
      <c r="A348" s="119"/>
      <c r="B348" s="19" t="s">
        <v>3</v>
      </c>
      <c r="C348" s="20" t="s">
        <v>162</v>
      </c>
      <c r="D348" s="130"/>
      <c r="E348" s="119"/>
      <c r="F348" s="20" t="s">
        <v>3</v>
      </c>
      <c r="G348" s="20" t="s">
        <v>163</v>
      </c>
      <c r="H348" s="130"/>
      <c r="I348" s="119"/>
      <c r="J348" s="19" t="s">
        <v>3</v>
      </c>
      <c r="K348" s="5" t="s">
        <v>1719</v>
      </c>
      <c r="L348" s="130"/>
    </row>
    <row r="349" spans="1:12" x14ac:dyDescent="0.2">
      <c r="A349" s="119"/>
      <c r="B349" s="124" t="s">
        <v>5</v>
      </c>
      <c r="C349" s="125"/>
      <c r="D349" s="67"/>
      <c r="E349" s="119"/>
      <c r="F349" s="124" t="s">
        <v>6</v>
      </c>
      <c r="G349" s="126"/>
      <c r="H349" s="67"/>
      <c r="I349" s="119"/>
      <c r="J349" s="124" t="s">
        <v>6</v>
      </c>
      <c r="K349" s="125"/>
      <c r="L349" s="67"/>
    </row>
    <row r="350" spans="1:12" ht="16" thickBot="1" x14ac:dyDescent="0.25">
      <c r="A350" s="120"/>
      <c r="B350" s="127" t="s">
        <v>4</v>
      </c>
      <c r="C350" s="128"/>
      <c r="D350" s="65">
        <f>D349*D347</f>
        <v>0</v>
      </c>
      <c r="E350" s="120"/>
      <c r="F350" s="127" t="s">
        <v>4</v>
      </c>
      <c r="G350" s="129"/>
      <c r="H350" s="65">
        <f>H349*H347</f>
        <v>0</v>
      </c>
      <c r="I350" s="132"/>
      <c r="J350" s="127" t="s">
        <v>4</v>
      </c>
      <c r="K350" s="128"/>
      <c r="L350" s="65">
        <f>L349*L347</f>
        <v>0</v>
      </c>
    </row>
    <row r="351" spans="1:12" ht="16" thickBot="1" x14ac:dyDescent="0.25">
      <c r="A351" s="11" t="s">
        <v>71</v>
      </c>
      <c r="B351" s="137" t="s">
        <v>902</v>
      </c>
      <c r="C351" s="137"/>
      <c r="D351" s="137"/>
      <c r="E351" s="137"/>
      <c r="F351" s="137"/>
      <c r="G351" s="137"/>
      <c r="H351" s="137"/>
      <c r="I351" s="157"/>
      <c r="J351" s="157"/>
      <c r="K351" s="157"/>
      <c r="L351" s="157"/>
    </row>
    <row r="352" spans="1:12" x14ac:dyDescent="0.2">
      <c r="A352" s="118"/>
      <c r="B352" s="16" t="s">
        <v>0</v>
      </c>
      <c r="C352" s="100" t="s">
        <v>2205</v>
      </c>
      <c r="D352" s="18" t="s">
        <v>546</v>
      </c>
      <c r="E352" s="118"/>
      <c r="F352" s="2" t="s">
        <v>0</v>
      </c>
      <c r="G352" s="110" t="s">
        <v>2206</v>
      </c>
      <c r="H352" s="18" t="s">
        <v>546</v>
      </c>
      <c r="I352" s="118"/>
      <c r="J352" s="16" t="s">
        <v>0</v>
      </c>
      <c r="K352" s="110" t="s">
        <v>2207</v>
      </c>
      <c r="L352" s="18" t="s">
        <v>546</v>
      </c>
    </row>
    <row r="353" spans="1:12" ht="24" x14ac:dyDescent="0.2">
      <c r="A353" s="119"/>
      <c r="B353" s="19" t="s">
        <v>2</v>
      </c>
      <c r="C353" s="70" t="s">
        <v>2210</v>
      </c>
      <c r="D353" s="121">
        <f>5/H2</f>
        <v>0.76923076923076927</v>
      </c>
      <c r="E353" s="119"/>
      <c r="F353" s="20" t="s">
        <v>2</v>
      </c>
      <c r="G353" s="70" t="s">
        <v>2209</v>
      </c>
      <c r="H353" s="121">
        <f>5/H2</f>
        <v>0.76923076923076927</v>
      </c>
      <c r="I353" s="119"/>
      <c r="J353" s="19" t="s">
        <v>2</v>
      </c>
      <c r="K353" s="79" t="s">
        <v>2208</v>
      </c>
      <c r="L353" s="121">
        <f>150/H2</f>
        <v>23.076923076923077</v>
      </c>
    </row>
    <row r="354" spans="1:12" ht="33" x14ac:dyDescent="0.2">
      <c r="A354" s="119"/>
      <c r="B354" s="19" t="s">
        <v>3</v>
      </c>
      <c r="C354" s="20" t="s">
        <v>162</v>
      </c>
      <c r="D354" s="130"/>
      <c r="E354" s="119"/>
      <c r="F354" s="20" t="s">
        <v>3</v>
      </c>
      <c r="G354" s="20" t="s">
        <v>163</v>
      </c>
      <c r="H354" s="130"/>
      <c r="I354" s="119"/>
      <c r="J354" s="19" t="s">
        <v>3</v>
      </c>
      <c r="K354" s="5" t="s">
        <v>2211</v>
      </c>
      <c r="L354" s="130"/>
    </row>
    <row r="355" spans="1:12" x14ac:dyDescent="0.2">
      <c r="A355" s="119"/>
      <c r="B355" s="124" t="s">
        <v>5</v>
      </c>
      <c r="C355" s="125"/>
      <c r="D355" s="67"/>
      <c r="E355" s="119"/>
      <c r="F355" s="124" t="s">
        <v>6</v>
      </c>
      <c r="G355" s="126"/>
      <c r="H355" s="67"/>
      <c r="I355" s="119"/>
      <c r="J355" s="124" t="s">
        <v>6</v>
      </c>
      <c r="K355" s="125"/>
      <c r="L355" s="67"/>
    </row>
    <row r="356" spans="1:12" ht="16" thickBot="1" x14ac:dyDescent="0.25">
      <c r="A356" s="120"/>
      <c r="B356" s="127" t="s">
        <v>4</v>
      </c>
      <c r="C356" s="128"/>
      <c r="D356" s="65">
        <f>D355*D353</f>
        <v>0</v>
      </c>
      <c r="E356" s="120"/>
      <c r="F356" s="127" t="s">
        <v>4</v>
      </c>
      <c r="G356" s="129"/>
      <c r="H356" s="65">
        <f>H355*H353</f>
        <v>0</v>
      </c>
      <c r="I356" s="132"/>
      <c r="J356" s="127" t="s">
        <v>4</v>
      </c>
      <c r="K356" s="128"/>
      <c r="L356" s="65">
        <f>L355*L353</f>
        <v>0</v>
      </c>
    </row>
    <row r="357" spans="1:12" ht="16" thickBot="1" x14ac:dyDescent="0.25">
      <c r="A357" s="11" t="s">
        <v>71</v>
      </c>
      <c r="B357" s="137" t="s">
        <v>173</v>
      </c>
      <c r="C357" s="137"/>
      <c r="D357" s="137"/>
      <c r="E357" s="137"/>
      <c r="F357" s="137"/>
      <c r="G357" s="137"/>
      <c r="H357" s="137"/>
      <c r="I357" s="157"/>
      <c r="J357" s="157"/>
      <c r="K357" s="157"/>
      <c r="L357" s="157"/>
    </row>
    <row r="358" spans="1:12" x14ac:dyDescent="0.2">
      <c r="A358" s="118"/>
      <c r="B358" s="16" t="s">
        <v>0</v>
      </c>
      <c r="C358" s="100" t="s">
        <v>148</v>
      </c>
      <c r="D358" s="18" t="s">
        <v>546</v>
      </c>
      <c r="E358" s="118"/>
      <c r="F358" s="2" t="s">
        <v>0</v>
      </c>
      <c r="G358" s="110" t="s">
        <v>147</v>
      </c>
      <c r="H358" s="18" t="s">
        <v>546</v>
      </c>
      <c r="I358" s="118"/>
      <c r="J358" s="16" t="s">
        <v>0</v>
      </c>
      <c r="K358" s="100" t="s">
        <v>149</v>
      </c>
      <c r="L358" s="18" t="s">
        <v>546</v>
      </c>
    </row>
    <row r="359" spans="1:12" ht="24" x14ac:dyDescent="0.2">
      <c r="A359" s="119"/>
      <c r="B359" s="19" t="s">
        <v>2</v>
      </c>
      <c r="C359" s="70" t="s">
        <v>680</v>
      </c>
      <c r="D359" s="121">
        <f>4.6/H2</f>
        <v>0.70769230769230762</v>
      </c>
      <c r="E359" s="119"/>
      <c r="F359" s="20" t="s">
        <v>2</v>
      </c>
      <c r="G359" s="70" t="s">
        <v>683</v>
      </c>
      <c r="H359" s="121">
        <f>4.6/H2</f>
        <v>0.70769230769230762</v>
      </c>
      <c r="I359" s="119"/>
      <c r="J359" s="19" t="s">
        <v>2</v>
      </c>
      <c r="K359" s="70" t="s">
        <v>686</v>
      </c>
      <c r="L359" s="121">
        <f>120/H2</f>
        <v>18.46153846153846</v>
      </c>
    </row>
    <row r="360" spans="1:12" ht="33" x14ac:dyDescent="0.2">
      <c r="A360" s="119"/>
      <c r="B360" s="19" t="s">
        <v>3</v>
      </c>
      <c r="C360" s="20" t="s">
        <v>150</v>
      </c>
      <c r="D360" s="131"/>
      <c r="E360" s="119"/>
      <c r="F360" s="20" t="s">
        <v>3</v>
      </c>
      <c r="G360" s="20" t="s">
        <v>151</v>
      </c>
      <c r="H360" s="131"/>
      <c r="I360" s="119"/>
      <c r="J360" s="19" t="s">
        <v>3</v>
      </c>
      <c r="K360" s="20" t="s">
        <v>195</v>
      </c>
      <c r="L360" s="131"/>
    </row>
    <row r="361" spans="1:12" ht="14" customHeight="1" x14ac:dyDescent="0.2">
      <c r="A361" s="119"/>
      <c r="B361" s="124" t="s">
        <v>5</v>
      </c>
      <c r="C361" s="125"/>
      <c r="D361" s="67"/>
      <c r="E361" s="119"/>
      <c r="F361" s="124" t="s">
        <v>6</v>
      </c>
      <c r="G361" s="126"/>
      <c r="H361" s="67"/>
      <c r="I361" s="119"/>
      <c r="J361" s="124" t="s">
        <v>6</v>
      </c>
      <c r="K361" s="125"/>
      <c r="L361" s="67"/>
    </row>
    <row r="362" spans="1:12" ht="16" thickBot="1" x14ac:dyDescent="0.25">
      <c r="A362" s="120"/>
      <c r="B362" s="127" t="s">
        <v>4</v>
      </c>
      <c r="C362" s="128"/>
      <c r="D362" s="65">
        <f>D361*D359</f>
        <v>0</v>
      </c>
      <c r="E362" s="120"/>
      <c r="F362" s="127" t="s">
        <v>4</v>
      </c>
      <c r="G362" s="129"/>
      <c r="H362" s="65">
        <f>H361*H359</f>
        <v>0</v>
      </c>
      <c r="I362" s="120"/>
      <c r="J362" s="127" t="s">
        <v>4</v>
      </c>
      <c r="K362" s="128"/>
      <c r="L362" s="65">
        <f>L361*L359</f>
        <v>0</v>
      </c>
    </row>
    <row r="363" spans="1:12" ht="16" thickBot="1" x14ac:dyDescent="0.25">
      <c r="A363" s="11" t="s">
        <v>71</v>
      </c>
      <c r="B363" s="137" t="s">
        <v>902</v>
      </c>
      <c r="C363" s="137"/>
      <c r="D363" s="137"/>
      <c r="E363" s="137"/>
      <c r="F363" s="137"/>
      <c r="G363" s="137"/>
      <c r="H363" s="137"/>
      <c r="I363" s="138"/>
      <c r="J363" s="138"/>
      <c r="K363" s="138"/>
      <c r="L363" s="138"/>
    </row>
    <row r="364" spans="1:12" ht="16" x14ac:dyDescent="0.2">
      <c r="A364" s="118"/>
      <c r="B364" s="16" t="s">
        <v>0</v>
      </c>
      <c r="C364" s="102" t="s">
        <v>260</v>
      </c>
      <c r="D364" s="18" t="s">
        <v>546</v>
      </c>
      <c r="E364" s="118"/>
      <c r="F364" s="2" t="s">
        <v>0</v>
      </c>
      <c r="G364" s="103" t="s">
        <v>261</v>
      </c>
      <c r="H364" s="18" t="s">
        <v>546</v>
      </c>
      <c r="I364" s="6"/>
      <c r="J364" s="14"/>
      <c r="K364" s="14"/>
      <c r="L364" s="15"/>
    </row>
    <row r="365" spans="1:12" ht="36" x14ac:dyDescent="0.2">
      <c r="A365" s="119"/>
      <c r="B365" s="19" t="s">
        <v>2</v>
      </c>
      <c r="C365" s="70" t="s">
        <v>687</v>
      </c>
      <c r="D365" s="121">
        <f>7.6/H2</f>
        <v>1.1692307692307691</v>
      </c>
      <c r="E365" s="119"/>
      <c r="F365" s="20" t="s">
        <v>2</v>
      </c>
      <c r="G365" s="70" t="s">
        <v>688</v>
      </c>
      <c r="H365" s="121">
        <f>7.6/H2</f>
        <v>1.1692307692307691</v>
      </c>
      <c r="I365" s="6"/>
      <c r="J365" s="14"/>
      <c r="K365" s="14"/>
      <c r="L365" s="15"/>
    </row>
    <row r="366" spans="1:12" ht="44" x14ac:dyDescent="0.2">
      <c r="A366" s="119"/>
      <c r="B366" s="19" t="s">
        <v>3</v>
      </c>
      <c r="C366" s="20" t="s">
        <v>263</v>
      </c>
      <c r="D366" s="131"/>
      <c r="E366" s="119"/>
      <c r="F366" s="20" t="s">
        <v>3</v>
      </c>
      <c r="G366" s="20" t="s">
        <v>262</v>
      </c>
      <c r="H366" s="131"/>
      <c r="I366" s="6"/>
      <c r="J366" s="14"/>
      <c r="K366" s="14"/>
      <c r="L366" s="15"/>
    </row>
    <row r="367" spans="1:12" ht="16" x14ac:dyDescent="0.2">
      <c r="A367" s="119"/>
      <c r="B367" s="124" t="s">
        <v>5</v>
      </c>
      <c r="C367" s="125"/>
      <c r="D367" s="67"/>
      <c r="E367" s="119"/>
      <c r="F367" s="124" t="s">
        <v>6</v>
      </c>
      <c r="G367" s="126"/>
      <c r="H367" s="67"/>
      <c r="I367" s="6"/>
      <c r="J367" s="14"/>
      <c r="K367" s="14"/>
      <c r="L367" s="15"/>
    </row>
    <row r="368" spans="1:12" ht="17" thickBot="1" x14ac:dyDescent="0.25">
      <c r="A368" s="120"/>
      <c r="B368" s="127" t="s">
        <v>4</v>
      </c>
      <c r="C368" s="128"/>
      <c r="D368" s="65">
        <f>D367*D365</f>
        <v>0</v>
      </c>
      <c r="E368" s="120"/>
      <c r="F368" s="127" t="s">
        <v>4</v>
      </c>
      <c r="G368" s="129"/>
      <c r="H368" s="65">
        <f>H367*H365</f>
        <v>0</v>
      </c>
      <c r="I368" s="6"/>
      <c r="J368" s="14"/>
      <c r="K368" s="14"/>
      <c r="L368" s="15"/>
    </row>
    <row r="369" spans="1:12" ht="16" thickBot="1" x14ac:dyDescent="0.25">
      <c r="A369" s="11" t="s">
        <v>71</v>
      </c>
      <c r="B369" s="137" t="s">
        <v>902</v>
      </c>
      <c r="C369" s="137"/>
      <c r="D369" s="137"/>
      <c r="E369" s="137"/>
      <c r="F369" s="137"/>
      <c r="G369" s="137"/>
      <c r="H369" s="137"/>
      <c r="I369" s="205"/>
      <c r="J369" s="205"/>
      <c r="K369" s="205"/>
      <c r="L369" s="205"/>
    </row>
    <row r="370" spans="1:12" x14ac:dyDescent="0.2">
      <c r="A370" s="118"/>
      <c r="B370" s="16" t="s">
        <v>0</v>
      </c>
      <c r="C370" s="100" t="s">
        <v>193</v>
      </c>
      <c r="D370" s="18" t="s">
        <v>546</v>
      </c>
      <c r="E370" s="118"/>
      <c r="F370" s="2" t="s">
        <v>0</v>
      </c>
      <c r="G370" s="110" t="s">
        <v>194</v>
      </c>
      <c r="H370" s="18" t="s">
        <v>546</v>
      </c>
      <c r="I370" s="118"/>
      <c r="J370" s="16" t="s">
        <v>0</v>
      </c>
      <c r="K370" s="100" t="s">
        <v>198</v>
      </c>
      <c r="L370" s="18" t="s">
        <v>546</v>
      </c>
    </row>
    <row r="371" spans="1:12" ht="24" x14ac:dyDescent="0.2">
      <c r="A371" s="119"/>
      <c r="B371" s="19" t="s">
        <v>2</v>
      </c>
      <c r="C371" s="70" t="s">
        <v>689</v>
      </c>
      <c r="D371" s="121">
        <f>4.6/H2</f>
        <v>0.70769230769230762</v>
      </c>
      <c r="E371" s="119"/>
      <c r="F371" s="20" t="s">
        <v>2</v>
      </c>
      <c r="G371" s="70" t="s">
        <v>690</v>
      </c>
      <c r="H371" s="121">
        <f>4.6/H2</f>
        <v>0.70769230769230762</v>
      </c>
      <c r="I371" s="119"/>
      <c r="J371" s="19" t="s">
        <v>2</v>
      </c>
      <c r="K371" s="70" t="s">
        <v>691</v>
      </c>
      <c r="L371" s="121">
        <f>120/H2</f>
        <v>18.46153846153846</v>
      </c>
    </row>
    <row r="372" spans="1:12" ht="33" x14ac:dyDescent="0.2">
      <c r="A372" s="119"/>
      <c r="B372" s="19" t="s">
        <v>3</v>
      </c>
      <c r="C372" s="20" t="s">
        <v>196</v>
      </c>
      <c r="D372" s="131"/>
      <c r="E372" s="119"/>
      <c r="F372" s="20" t="s">
        <v>3</v>
      </c>
      <c r="G372" s="20" t="s">
        <v>197</v>
      </c>
      <c r="H372" s="131"/>
      <c r="I372" s="119"/>
      <c r="J372" s="19" t="s">
        <v>3</v>
      </c>
      <c r="K372" s="20" t="s">
        <v>199</v>
      </c>
      <c r="L372" s="131"/>
    </row>
    <row r="373" spans="1:12" ht="14" customHeight="1" x14ac:dyDescent="0.2">
      <c r="A373" s="119"/>
      <c r="B373" s="124" t="s">
        <v>5</v>
      </c>
      <c r="C373" s="125"/>
      <c r="D373" s="67"/>
      <c r="E373" s="119"/>
      <c r="F373" s="124" t="s">
        <v>6</v>
      </c>
      <c r="G373" s="126"/>
      <c r="H373" s="67"/>
      <c r="I373" s="119"/>
      <c r="J373" s="124" t="s">
        <v>6</v>
      </c>
      <c r="K373" s="125"/>
      <c r="L373" s="67"/>
    </row>
    <row r="374" spans="1:12" ht="16" thickBot="1" x14ac:dyDescent="0.25">
      <c r="A374" s="120"/>
      <c r="B374" s="127" t="s">
        <v>4</v>
      </c>
      <c r="C374" s="128"/>
      <c r="D374" s="65">
        <f>D373*D371</f>
        <v>0</v>
      </c>
      <c r="E374" s="120"/>
      <c r="F374" s="127" t="s">
        <v>4</v>
      </c>
      <c r="G374" s="129"/>
      <c r="H374" s="65">
        <f>H373*H371</f>
        <v>0</v>
      </c>
      <c r="I374" s="120"/>
      <c r="J374" s="127" t="s">
        <v>4</v>
      </c>
      <c r="K374" s="128"/>
      <c r="L374" s="65">
        <f>L373*L371</f>
        <v>0</v>
      </c>
    </row>
    <row r="375" spans="1:12" ht="16" thickBot="1" x14ac:dyDescent="0.25">
      <c r="A375" s="11" t="s">
        <v>71</v>
      </c>
      <c r="B375" s="137" t="s">
        <v>902</v>
      </c>
      <c r="C375" s="137"/>
      <c r="D375" s="137"/>
      <c r="E375" s="137"/>
      <c r="F375" s="137"/>
      <c r="G375" s="137"/>
      <c r="H375" s="137"/>
      <c r="I375" s="157"/>
      <c r="J375" s="157"/>
      <c r="K375" s="157"/>
      <c r="L375" s="157"/>
    </row>
    <row r="376" spans="1:12" x14ac:dyDescent="0.2">
      <c r="A376" s="118"/>
      <c r="B376" s="16" t="s">
        <v>0</v>
      </c>
      <c r="C376" s="100" t="s">
        <v>27</v>
      </c>
      <c r="D376" s="18" t="s">
        <v>546</v>
      </c>
      <c r="E376" s="118"/>
      <c r="F376" s="2" t="s">
        <v>0</v>
      </c>
      <c r="G376" s="110" t="s">
        <v>28</v>
      </c>
      <c r="H376" s="18" t="s">
        <v>546</v>
      </c>
      <c r="I376" s="118"/>
      <c r="J376" s="16" t="s">
        <v>0</v>
      </c>
      <c r="K376" s="100" t="s">
        <v>58</v>
      </c>
      <c r="L376" s="109" t="s">
        <v>546</v>
      </c>
    </row>
    <row r="377" spans="1:12" ht="24" x14ac:dyDescent="0.2">
      <c r="A377" s="119"/>
      <c r="B377" s="19" t="s">
        <v>2</v>
      </c>
      <c r="C377" s="70" t="s">
        <v>692</v>
      </c>
      <c r="D377" s="121">
        <f>4.6/H2</f>
        <v>0.70769230769230762</v>
      </c>
      <c r="E377" s="119"/>
      <c r="F377" s="20" t="s">
        <v>2</v>
      </c>
      <c r="G377" s="70" t="s">
        <v>693</v>
      </c>
      <c r="H377" s="121">
        <f>4.6/H2</f>
        <v>0.70769230769230762</v>
      </c>
      <c r="I377" s="119"/>
      <c r="J377" s="19" t="s">
        <v>2</v>
      </c>
      <c r="K377" s="70" t="s">
        <v>694</v>
      </c>
      <c r="L377" s="121">
        <f>120/H2</f>
        <v>18.46153846153846</v>
      </c>
    </row>
    <row r="378" spans="1:12" ht="33" x14ac:dyDescent="0.2">
      <c r="A378" s="119"/>
      <c r="B378" s="19" t="s">
        <v>3</v>
      </c>
      <c r="C378" s="20" t="s">
        <v>29</v>
      </c>
      <c r="D378" s="131"/>
      <c r="E378" s="119"/>
      <c r="F378" s="20" t="s">
        <v>3</v>
      </c>
      <c r="G378" s="20" t="s">
        <v>30</v>
      </c>
      <c r="H378" s="131"/>
      <c r="I378" s="119"/>
      <c r="J378" s="19" t="s">
        <v>3</v>
      </c>
      <c r="K378" s="20" t="s">
        <v>116</v>
      </c>
      <c r="L378" s="131"/>
    </row>
    <row r="379" spans="1:12" ht="14" customHeight="1" x14ac:dyDescent="0.2">
      <c r="A379" s="119"/>
      <c r="B379" s="124" t="s">
        <v>5</v>
      </c>
      <c r="C379" s="125"/>
      <c r="D379" s="67"/>
      <c r="E379" s="119"/>
      <c r="F379" s="124" t="s">
        <v>6</v>
      </c>
      <c r="G379" s="126"/>
      <c r="H379" s="67"/>
      <c r="I379" s="119"/>
      <c r="J379" s="124" t="s">
        <v>6</v>
      </c>
      <c r="K379" s="125"/>
      <c r="L379" s="67"/>
    </row>
    <row r="380" spans="1:12" ht="16" thickBot="1" x14ac:dyDescent="0.25">
      <c r="A380" s="120"/>
      <c r="B380" s="127" t="s">
        <v>4</v>
      </c>
      <c r="C380" s="128"/>
      <c r="D380" s="65">
        <f>D379*D377</f>
        <v>0</v>
      </c>
      <c r="E380" s="120"/>
      <c r="F380" s="127" t="s">
        <v>4</v>
      </c>
      <c r="G380" s="129"/>
      <c r="H380" s="65">
        <f>H379*H377</f>
        <v>0</v>
      </c>
      <c r="I380" s="120"/>
      <c r="J380" s="127" t="s">
        <v>4</v>
      </c>
      <c r="K380" s="128"/>
      <c r="L380" s="65">
        <f>L379*L377</f>
        <v>0</v>
      </c>
    </row>
    <row r="381" spans="1:12" ht="16" thickBot="1" x14ac:dyDescent="0.25">
      <c r="A381" s="11" t="s">
        <v>71</v>
      </c>
      <c r="B381" s="137" t="s">
        <v>902</v>
      </c>
      <c r="C381" s="137"/>
      <c r="D381" s="137"/>
      <c r="E381" s="137"/>
      <c r="F381" s="137"/>
      <c r="G381" s="137"/>
      <c r="H381" s="137"/>
      <c r="I381" s="157"/>
      <c r="J381" s="157"/>
      <c r="K381" s="157"/>
      <c r="L381" s="157"/>
    </row>
    <row r="382" spans="1:12" x14ac:dyDescent="0.2">
      <c r="A382" s="118"/>
      <c r="B382" s="16" t="s">
        <v>0</v>
      </c>
      <c r="C382" s="100" t="s">
        <v>200</v>
      </c>
      <c r="D382" s="18" t="s">
        <v>546</v>
      </c>
      <c r="E382" s="118"/>
      <c r="F382" s="2" t="s">
        <v>0</v>
      </c>
      <c r="G382" s="110" t="s">
        <v>201</v>
      </c>
      <c r="H382" s="18" t="s">
        <v>546</v>
      </c>
      <c r="I382" s="206"/>
      <c r="J382" s="46"/>
      <c r="K382" s="47"/>
      <c r="L382" s="47"/>
    </row>
    <row r="383" spans="1:12" ht="24" x14ac:dyDescent="0.2">
      <c r="A383" s="119"/>
      <c r="B383" s="19" t="s">
        <v>2</v>
      </c>
      <c r="C383" s="70" t="s">
        <v>692</v>
      </c>
      <c r="D383" s="121">
        <f>7.6/H2</f>
        <v>1.1692307692307691</v>
      </c>
      <c r="E383" s="119"/>
      <c r="F383" s="20" t="s">
        <v>2</v>
      </c>
      <c r="G383" s="70" t="s">
        <v>693</v>
      </c>
      <c r="H383" s="121">
        <f>7.6/H2</f>
        <v>1.1692307692307691</v>
      </c>
      <c r="I383" s="206"/>
      <c r="J383" s="46"/>
      <c r="K383" s="46"/>
      <c r="L383" s="51"/>
    </row>
    <row r="384" spans="1:12" ht="33" x14ac:dyDescent="0.2">
      <c r="A384" s="119"/>
      <c r="B384" s="19" t="s">
        <v>3</v>
      </c>
      <c r="C384" s="20" t="s">
        <v>202</v>
      </c>
      <c r="D384" s="131"/>
      <c r="E384" s="119"/>
      <c r="F384" s="20" t="s">
        <v>3</v>
      </c>
      <c r="G384" s="20" t="s">
        <v>203</v>
      </c>
      <c r="H384" s="131"/>
      <c r="I384" s="206"/>
      <c r="J384" s="46"/>
      <c r="K384" s="46"/>
      <c r="L384" s="47"/>
    </row>
    <row r="385" spans="1:12" x14ac:dyDescent="0.2">
      <c r="A385" s="119"/>
      <c r="B385" s="124" t="s">
        <v>5</v>
      </c>
      <c r="C385" s="125"/>
      <c r="D385" s="67"/>
      <c r="E385" s="119"/>
      <c r="F385" s="124" t="s">
        <v>6</v>
      </c>
      <c r="G385" s="126"/>
      <c r="H385" s="67"/>
      <c r="I385" s="206"/>
      <c r="J385" s="208"/>
      <c r="K385" s="208"/>
      <c r="L385" s="48"/>
    </row>
    <row r="386" spans="1:12" ht="16" thickBot="1" x14ac:dyDescent="0.25">
      <c r="A386" s="120"/>
      <c r="B386" s="127" t="s">
        <v>4</v>
      </c>
      <c r="C386" s="128"/>
      <c r="D386" s="65">
        <f>D385*D383</f>
        <v>0</v>
      </c>
      <c r="E386" s="120"/>
      <c r="F386" s="127" t="s">
        <v>4</v>
      </c>
      <c r="G386" s="129"/>
      <c r="H386" s="65">
        <f>H385*H383</f>
        <v>0</v>
      </c>
      <c r="I386" s="207"/>
      <c r="J386" s="209"/>
      <c r="K386" s="209"/>
      <c r="L386" s="15"/>
    </row>
    <row r="387" spans="1:12" ht="16" thickBot="1" x14ac:dyDescent="0.25">
      <c r="A387" s="11" t="s">
        <v>71</v>
      </c>
      <c r="B387" s="137" t="s">
        <v>902</v>
      </c>
      <c r="C387" s="137"/>
      <c r="D387" s="137"/>
      <c r="E387" s="137"/>
      <c r="F387" s="137"/>
      <c r="G387" s="137"/>
      <c r="H387" s="137"/>
      <c r="I387" s="157"/>
      <c r="J387" s="157"/>
      <c r="K387" s="157"/>
      <c r="L387" s="157"/>
    </row>
    <row r="388" spans="1:12" x14ac:dyDescent="0.2">
      <c r="A388" s="118"/>
      <c r="B388" s="16" t="s">
        <v>0</v>
      </c>
      <c r="C388" s="100" t="s">
        <v>185</v>
      </c>
      <c r="D388" s="18" t="s">
        <v>546</v>
      </c>
      <c r="E388" s="118"/>
      <c r="F388" s="2" t="s">
        <v>0</v>
      </c>
      <c r="G388" s="110" t="s">
        <v>184</v>
      </c>
      <c r="H388" s="18" t="s">
        <v>546</v>
      </c>
      <c r="I388" s="118"/>
      <c r="J388" s="16" t="s">
        <v>0</v>
      </c>
      <c r="K388" s="100" t="s">
        <v>183</v>
      </c>
      <c r="L388" s="18" t="s">
        <v>546</v>
      </c>
    </row>
    <row r="389" spans="1:12" ht="24" x14ac:dyDescent="0.2">
      <c r="A389" s="119"/>
      <c r="B389" s="19" t="s">
        <v>2</v>
      </c>
      <c r="C389" s="70" t="s">
        <v>695</v>
      </c>
      <c r="D389" s="121">
        <f>4.6/H2</f>
        <v>0.70769230769230762</v>
      </c>
      <c r="E389" s="119"/>
      <c r="F389" s="20" t="s">
        <v>2</v>
      </c>
      <c r="G389" s="70" t="s">
        <v>697</v>
      </c>
      <c r="H389" s="121">
        <f>4.6/H2</f>
        <v>0.70769230769230762</v>
      </c>
      <c r="I389" s="119"/>
      <c r="J389" s="19" t="s">
        <v>2</v>
      </c>
      <c r="K389" s="70" t="s">
        <v>699</v>
      </c>
      <c r="L389" s="121">
        <f>130/H2</f>
        <v>20</v>
      </c>
    </row>
    <row r="390" spans="1:12" ht="33" x14ac:dyDescent="0.2">
      <c r="A390" s="119"/>
      <c r="B390" s="19" t="s">
        <v>3</v>
      </c>
      <c r="C390" s="20" t="s">
        <v>186</v>
      </c>
      <c r="D390" s="131"/>
      <c r="E390" s="119"/>
      <c r="F390" s="20" t="s">
        <v>3</v>
      </c>
      <c r="G390" s="20" t="s">
        <v>187</v>
      </c>
      <c r="H390" s="131"/>
      <c r="I390" s="119"/>
      <c r="J390" s="19" t="s">
        <v>3</v>
      </c>
      <c r="K390" s="20" t="s">
        <v>188</v>
      </c>
      <c r="L390" s="131"/>
    </row>
    <row r="391" spans="1:12" ht="14" customHeight="1" x14ac:dyDescent="0.2">
      <c r="A391" s="119"/>
      <c r="B391" s="124" t="s">
        <v>5</v>
      </c>
      <c r="C391" s="125"/>
      <c r="D391" s="67"/>
      <c r="E391" s="119"/>
      <c r="F391" s="124" t="s">
        <v>6</v>
      </c>
      <c r="G391" s="126"/>
      <c r="H391" s="67"/>
      <c r="I391" s="119"/>
      <c r="J391" s="147" t="s">
        <v>6</v>
      </c>
      <c r="K391" s="149"/>
      <c r="L391" s="67"/>
    </row>
    <row r="392" spans="1:12" ht="16" thickBot="1" x14ac:dyDescent="0.25">
      <c r="A392" s="120"/>
      <c r="B392" s="127" t="s">
        <v>4</v>
      </c>
      <c r="C392" s="128"/>
      <c r="D392" s="65">
        <f>D391*D389</f>
        <v>0</v>
      </c>
      <c r="E392" s="120"/>
      <c r="F392" s="127" t="s">
        <v>4</v>
      </c>
      <c r="G392" s="129"/>
      <c r="H392" s="65">
        <f>H391*H389</f>
        <v>0</v>
      </c>
      <c r="I392" s="120"/>
      <c r="J392" s="127" t="s">
        <v>4</v>
      </c>
      <c r="K392" s="128"/>
      <c r="L392" s="65">
        <f>L391*L389</f>
        <v>0</v>
      </c>
    </row>
    <row r="393" spans="1:12" ht="16" thickBot="1" x14ac:dyDescent="0.25">
      <c r="A393" s="11" t="s">
        <v>71</v>
      </c>
      <c r="B393" s="137" t="s">
        <v>173</v>
      </c>
      <c r="C393" s="137"/>
      <c r="D393" s="137"/>
      <c r="E393" s="137"/>
      <c r="F393" s="137"/>
      <c r="G393" s="137"/>
      <c r="H393" s="137"/>
      <c r="I393" s="157"/>
      <c r="J393" s="157"/>
      <c r="K393" s="157"/>
      <c r="L393" s="157"/>
    </row>
    <row r="394" spans="1:12" x14ac:dyDescent="0.2">
      <c r="A394" s="118"/>
      <c r="B394" s="16" t="s">
        <v>0</v>
      </c>
      <c r="C394" s="100" t="s">
        <v>31</v>
      </c>
      <c r="D394" s="18" t="s">
        <v>546</v>
      </c>
      <c r="E394" s="118"/>
      <c r="F394" s="16" t="s">
        <v>0</v>
      </c>
      <c r="G394" s="100" t="s">
        <v>32</v>
      </c>
      <c r="H394" s="18" t="s">
        <v>546</v>
      </c>
      <c r="I394" s="118"/>
      <c r="J394" s="16" t="s">
        <v>0</v>
      </c>
      <c r="K394" s="100" t="s">
        <v>59</v>
      </c>
      <c r="L394" s="18" t="s">
        <v>546</v>
      </c>
    </row>
    <row r="395" spans="1:12" ht="24" x14ac:dyDescent="0.2">
      <c r="A395" s="119"/>
      <c r="B395" s="19" t="s">
        <v>2</v>
      </c>
      <c r="C395" s="70" t="s">
        <v>696</v>
      </c>
      <c r="D395" s="121">
        <f>4.6/H2</f>
        <v>0.70769230769230762</v>
      </c>
      <c r="E395" s="119"/>
      <c r="F395" s="19" t="s">
        <v>2</v>
      </c>
      <c r="G395" s="70" t="s">
        <v>698</v>
      </c>
      <c r="H395" s="121">
        <f>4.6/H2</f>
        <v>0.70769230769230762</v>
      </c>
      <c r="I395" s="119"/>
      <c r="J395" s="19" t="s">
        <v>2</v>
      </c>
      <c r="K395" s="70" t="s">
        <v>700</v>
      </c>
      <c r="L395" s="121">
        <f>120/H2</f>
        <v>18.46153846153846</v>
      </c>
    </row>
    <row r="396" spans="1:12" ht="33" x14ac:dyDescent="0.2">
      <c r="A396" s="119"/>
      <c r="B396" s="19" t="s">
        <v>3</v>
      </c>
      <c r="C396" s="20" t="s">
        <v>33</v>
      </c>
      <c r="D396" s="131"/>
      <c r="E396" s="119"/>
      <c r="F396" s="19" t="s">
        <v>3</v>
      </c>
      <c r="G396" s="20" t="s">
        <v>34</v>
      </c>
      <c r="H396" s="131"/>
      <c r="I396" s="119"/>
      <c r="J396" s="19" t="s">
        <v>3</v>
      </c>
      <c r="K396" s="20" t="s">
        <v>117</v>
      </c>
      <c r="L396" s="131"/>
    </row>
    <row r="397" spans="1:12" ht="14" customHeight="1" x14ac:dyDescent="0.2">
      <c r="A397" s="119"/>
      <c r="B397" s="124" t="s">
        <v>5</v>
      </c>
      <c r="C397" s="125"/>
      <c r="D397" s="32"/>
      <c r="E397" s="119"/>
      <c r="F397" s="124" t="s">
        <v>6</v>
      </c>
      <c r="G397" s="126"/>
      <c r="H397" s="32"/>
      <c r="I397" s="119"/>
      <c r="J397" s="147" t="s">
        <v>6</v>
      </c>
      <c r="K397" s="149"/>
      <c r="L397" s="32"/>
    </row>
    <row r="398" spans="1:12" ht="16" thickBot="1" x14ac:dyDescent="0.25">
      <c r="A398" s="120"/>
      <c r="B398" s="127" t="s">
        <v>4</v>
      </c>
      <c r="C398" s="128"/>
      <c r="D398" s="65">
        <f>D397*D395</f>
        <v>0</v>
      </c>
      <c r="E398" s="120"/>
      <c r="F398" s="127" t="s">
        <v>4</v>
      </c>
      <c r="G398" s="129"/>
      <c r="H398" s="65">
        <f>H397*H395</f>
        <v>0</v>
      </c>
      <c r="I398" s="120"/>
      <c r="J398" s="127" t="s">
        <v>4</v>
      </c>
      <c r="K398" s="129"/>
      <c r="L398" s="65">
        <f>L397*L395</f>
        <v>0</v>
      </c>
    </row>
    <row r="399" spans="1:12" ht="16" thickBot="1" x14ac:dyDescent="0.25">
      <c r="A399" s="11" t="s">
        <v>71</v>
      </c>
      <c r="B399" s="137" t="s">
        <v>902</v>
      </c>
      <c r="C399" s="137"/>
      <c r="D399" s="137"/>
      <c r="E399" s="137"/>
      <c r="F399" s="137"/>
      <c r="G399" s="137"/>
      <c r="H399" s="137"/>
      <c r="I399" s="138"/>
      <c r="J399" s="138"/>
      <c r="K399" s="138"/>
      <c r="L399" s="138"/>
    </row>
    <row r="400" spans="1:12" ht="16" x14ac:dyDescent="0.2">
      <c r="A400" s="118"/>
      <c r="B400" s="16" t="s">
        <v>0</v>
      </c>
      <c r="C400" s="100" t="s">
        <v>264</v>
      </c>
      <c r="D400" s="18" t="s">
        <v>546</v>
      </c>
      <c r="E400" s="118"/>
      <c r="F400" s="16" t="s">
        <v>0</v>
      </c>
      <c r="G400" s="100" t="s">
        <v>265</v>
      </c>
      <c r="H400" s="18" t="s">
        <v>546</v>
      </c>
      <c r="I400" s="6"/>
      <c r="J400" s="14"/>
      <c r="K400" s="14"/>
      <c r="L400" s="15"/>
    </row>
    <row r="401" spans="1:12" ht="36" x14ac:dyDescent="0.2">
      <c r="A401" s="119"/>
      <c r="B401" s="19" t="s">
        <v>2</v>
      </c>
      <c r="C401" s="70" t="s">
        <v>701</v>
      </c>
      <c r="D401" s="121">
        <f>7.6/H2</f>
        <v>1.1692307692307691</v>
      </c>
      <c r="E401" s="119"/>
      <c r="F401" s="19" t="s">
        <v>2</v>
      </c>
      <c r="G401" s="70" t="s">
        <v>702</v>
      </c>
      <c r="H401" s="121">
        <f>7.6/H2</f>
        <v>1.1692307692307691</v>
      </c>
      <c r="I401" s="6"/>
      <c r="J401" s="14"/>
      <c r="K401" s="14"/>
      <c r="L401" s="15"/>
    </row>
    <row r="402" spans="1:12" ht="44" x14ac:dyDescent="0.2">
      <c r="A402" s="119"/>
      <c r="B402" s="19" t="s">
        <v>3</v>
      </c>
      <c r="C402" s="20" t="s">
        <v>266</v>
      </c>
      <c r="D402" s="131"/>
      <c r="E402" s="119"/>
      <c r="F402" s="19" t="s">
        <v>3</v>
      </c>
      <c r="G402" s="20" t="s">
        <v>267</v>
      </c>
      <c r="H402" s="131"/>
      <c r="I402" s="6"/>
      <c r="J402" s="14"/>
      <c r="K402" s="14"/>
      <c r="L402" s="15"/>
    </row>
    <row r="403" spans="1:12" ht="16" x14ac:dyDescent="0.2">
      <c r="A403" s="119"/>
      <c r="B403" s="124" t="s">
        <v>5</v>
      </c>
      <c r="C403" s="125"/>
      <c r="D403" s="67"/>
      <c r="E403" s="119"/>
      <c r="F403" s="124" t="s">
        <v>6</v>
      </c>
      <c r="G403" s="126"/>
      <c r="H403" s="67"/>
      <c r="I403" s="6"/>
      <c r="J403" s="14"/>
      <c r="K403" s="14"/>
      <c r="L403" s="15"/>
    </row>
    <row r="404" spans="1:12" ht="17" thickBot="1" x14ac:dyDescent="0.25">
      <c r="A404" s="120"/>
      <c r="B404" s="127" t="s">
        <v>4</v>
      </c>
      <c r="C404" s="128"/>
      <c r="D404" s="65">
        <f>D403*D401</f>
        <v>0</v>
      </c>
      <c r="E404" s="120"/>
      <c r="F404" s="127" t="s">
        <v>4</v>
      </c>
      <c r="G404" s="129"/>
      <c r="H404" s="65">
        <f>H403*H401</f>
        <v>0</v>
      </c>
      <c r="I404" s="6"/>
      <c r="J404" s="14"/>
      <c r="K404" s="14"/>
      <c r="L404" s="15"/>
    </row>
    <row r="405" spans="1:12" ht="16" thickBot="1" x14ac:dyDescent="0.25">
      <c r="A405" s="11" t="s">
        <v>71</v>
      </c>
      <c r="B405" s="137" t="s">
        <v>173</v>
      </c>
      <c r="C405" s="137"/>
      <c r="D405" s="137"/>
      <c r="E405" s="137"/>
      <c r="F405" s="137"/>
      <c r="G405" s="137"/>
      <c r="H405" s="137"/>
      <c r="I405" s="205"/>
      <c r="J405" s="205"/>
      <c r="K405" s="205"/>
      <c r="L405" s="205"/>
    </row>
    <row r="406" spans="1:12" x14ac:dyDescent="0.2">
      <c r="A406" s="118"/>
      <c r="B406" s="16" t="s">
        <v>0</v>
      </c>
      <c r="C406" s="100" t="s">
        <v>35</v>
      </c>
      <c r="D406" s="18" t="s">
        <v>546</v>
      </c>
      <c r="E406" s="118"/>
      <c r="F406" s="2" t="s">
        <v>0</v>
      </c>
      <c r="G406" s="100" t="s">
        <v>37</v>
      </c>
      <c r="H406" s="18" t="s">
        <v>546</v>
      </c>
      <c r="I406" s="118"/>
      <c r="J406" s="16" t="s">
        <v>0</v>
      </c>
      <c r="K406" s="100" t="s">
        <v>80</v>
      </c>
      <c r="L406" s="18" t="s">
        <v>546</v>
      </c>
    </row>
    <row r="407" spans="1:12" ht="24" x14ac:dyDescent="0.2">
      <c r="A407" s="119"/>
      <c r="B407" s="19" t="s">
        <v>2</v>
      </c>
      <c r="C407" s="70" t="s">
        <v>703</v>
      </c>
      <c r="D407" s="121">
        <f>4.6/H2</f>
        <v>0.70769230769230762</v>
      </c>
      <c r="E407" s="119"/>
      <c r="F407" s="20" t="s">
        <v>2</v>
      </c>
      <c r="G407" s="70" t="s">
        <v>704</v>
      </c>
      <c r="H407" s="121">
        <f>4.6/H2</f>
        <v>0.70769230769230762</v>
      </c>
      <c r="I407" s="119"/>
      <c r="J407" s="19" t="s">
        <v>2</v>
      </c>
      <c r="K407" s="70" t="s">
        <v>705</v>
      </c>
      <c r="L407" s="121">
        <f>120/H2</f>
        <v>18.46153846153846</v>
      </c>
    </row>
    <row r="408" spans="1:12" ht="33" x14ac:dyDescent="0.2">
      <c r="A408" s="119"/>
      <c r="B408" s="19" t="s">
        <v>3</v>
      </c>
      <c r="C408" s="20" t="s">
        <v>36</v>
      </c>
      <c r="D408" s="131"/>
      <c r="E408" s="119"/>
      <c r="F408" s="20" t="s">
        <v>3</v>
      </c>
      <c r="G408" s="20" t="s">
        <v>38</v>
      </c>
      <c r="H408" s="131"/>
      <c r="I408" s="119"/>
      <c r="J408" s="19" t="s">
        <v>3</v>
      </c>
      <c r="K408" s="20" t="s">
        <v>105</v>
      </c>
      <c r="L408" s="131"/>
    </row>
    <row r="409" spans="1:12" ht="14" customHeight="1" x14ac:dyDescent="0.2">
      <c r="A409" s="119"/>
      <c r="B409" s="124" t="s">
        <v>5</v>
      </c>
      <c r="C409" s="125"/>
      <c r="D409" s="67"/>
      <c r="E409" s="119"/>
      <c r="F409" s="124" t="s">
        <v>6</v>
      </c>
      <c r="G409" s="126"/>
      <c r="H409" s="67"/>
      <c r="I409" s="119"/>
      <c r="J409" s="147" t="s">
        <v>6</v>
      </c>
      <c r="K409" s="149"/>
      <c r="L409" s="67"/>
    </row>
    <row r="410" spans="1:12" ht="16" thickBot="1" x14ac:dyDescent="0.25">
      <c r="A410" s="120"/>
      <c r="B410" s="127" t="s">
        <v>4</v>
      </c>
      <c r="C410" s="128"/>
      <c r="D410" s="65">
        <f>D409*D407</f>
        <v>0</v>
      </c>
      <c r="E410" s="120"/>
      <c r="F410" s="127" t="s">
        <v>4</v>
      </c>
      <c r="G410" s="129"/>
      <c r="H410" s="65">
        <f>H409*H407</f>
        <v>0</v>
      </c>
      <c r="I410" s="132"/>
      <c r="J410" s="127" t="s">
        <v>4</v>
      </c>
      <c r="K410" s="128"/>
      <c r="L410" s="65">
        <f>L409*L407</f>
        <v>0</v>
      </c>
    </row>
    <row r="411" spans="1:12" ht="16" thickBot="1" x14ac:dyDescent="0.25">
      <c r="A411" s="11" t="s">
        <v>71</v>
      </c>
      <c r="B411" s="137" t="s">
        <v>902</v>
      </c>
      <c r="C411" s="137"/>
      <c r="D411" s="137"/>
      <c r="E411" s="137"/>
      <c r="F411" s="137"/>
      <c r="G411" s="137"/>
      <c r="H411" s="137"/>
      <c r="I411" s="205"/>
      <c r="J411" s="205"/>
      <c r="K411" s="205"/>
      <c r="L411" s="205"/>
    </row>
    <row r="412" spans="1:12" x14ac:dyDescent="0.2">
      <c r="A412" s="118"/>
      <c r="B412" s="16" t="s">
        <v>0</v>
      </c>
      <c r="C412" s="100" t="s">
        <v>366</v>
      </c>
      <c r="D412" s="18" t="s">
        <v>546</v>
      </c>
      <c r="E412" s="118"/>
      <c r="F412" s="2" t="s">
        <v>0</v>
      </c>
      <c r="G412" s="100" t="s">
        <v>363</v>
      </c>
      <c r="H412" s="18" t="s">
        <v>546</v>
      </c>
      <c r="I412" s="118"/>
      <c r="J412" s="16" t="s">
        <v>0</v>
      </c>
      <c r="K412" s="100" t="s">
        <v>364</v>
      </c>
      <c r="L412" s="18" t="s">
        <v>546</v>
      </c>
    </row>
    <row r="413" spans="1:12" ht="24" x14ac:dyDescent="0.2">
      <c r="A413" s="119"/>
      <c r="B413" s="19" t="s">
        <v>2</v>
      </c>
      <c r="C413" s="70" t="s">
        <v>706</v>
      </c>
      <c r="D413" s="121">
        <f>5.2/H2</f>
        <v>0.8</v>
      </c>
      <c r="E413" s="119"/>
      <c r="F413" s="20" t="s">
        <v>2</v>
      </c>
      <c r="G413" s="70" t="s">
        <v>707</v>
      </c>
      <c r="H413" s="121">
        <f>5.2/H2</f>
        <v>0.8</v>
      </c>
      <c r="I413" s="119"/>
      <c r="J413" s="19" t="s">
        <v>2</v>
      </c>
      <c r="K413" s="70" t="s">
        <v>708</v>
      </c>
      <c r="L413" s="121">
        <f>130/H2</f>
        <v>20</v>
      </c>
    </row>
    <row r="414" spans="1:12" ht="33" x14ac:dyDescent="0.2">
      <c r="A414" s="119"/>
      <c r="B414" s="19" t="s">
        <v>3</v>
      </c>
      <c r="C414" s="20" t="s">
        <v>36</v>
      </c>
      <c r="D414" s="131"/>
      <c r="E414" s="119"/>
      <c r="F414" s="20" t="s">
        <v>3</v>
      </c>
      <c r="G414" s="20" t="s">
        <v>38</v>
      </c>
      <c r="H414" s="131"/>
      <c r="I414" s="119"/>
      <c r="J414" s="19" t="s">
        <v>3</v>
      </c>
      <c r="K414" s="20" t="s">
        <v>365</v>
      </c>
      <c r="L414" s="131"/>
    </row>
    <row r="415" spans="1:12" x14ac:dyDescent="0.2">
      <c r="A415" s="119"/>
      <c r="B415" s="124" t="s">
        <v>5</v>
      </c>
      <c r="C415" s="125"/>
      <c r="D415" s="67"/>
      <c r="E415" s="119"/>
      <c r="F415" s="124" t="s">
        <v>6</v>
      </c>
      <c r="G415" s="126"/>
      <c r="H415" s="67"/>
      <c r="I415" s="119"/>
      <c r="J415" s="124" t="s">
        <v>640</v>
      </c>
      <c r="K415" s="125"/>
      <c r="L415" s="67"/>
    </row>
    <row r="416" spans="1:12" ht="16" thickBot="1" x14ac:dyDescent="0.25">
      <c r="A416" s="120"/>
      <c r="B416" s="127" t="s">
        <v>4</v>
      </c>
      <c r="C416" s="128"/>
      <c r="D416" s="65">
        <f>D415*D413</f>
        <v>0</v>
      </c>
      <c r="E416" s="120"/>
      <c r="F416" s="127" t="s">
        <v>4</v>
      </c>
      <c r="G416" s="129"/>
      <c r="H416" s="65">
        <f>H415*H413</f>
        <v>0</v>
      </c>
      <c r="I416" s="132"/>
      <c r="J416" s="127" t="s">
        <v>4</v>
      </c>
      <c r="K416" s="128"/>
      <c r="L416" s="65">
        <f>L415*L413</f>
        <v>0</v>
      </c>
    </row>
    <row r="417" spans="1:12" ht="16" thickBot="1" x14ac:dyDescent="0.25">
      <c r="A417" s="11" t="s">
        <v>71</v>
      </c>
      <c r="B417" s="137" t="s">
        <v>902</v>
      </c>
      <c r="C417" s="137"/>
      <c r="D417" s="137"/>
      <c r="E417" s="137"/>
      <c r="F417" s="137"/>
      <c r="G417" s="137"/>
      <c r="H417" s="137"/>
      <c r="I417" s="205"/>
      <c r="J417" s="205"/>
      <c r="K417" s="205"/>
      <c r="L417" s="205"/>
    </row>
    <row r="418" spans="1:12" x14ac:dyDescent="0.2">
      <c r="A418" s="118"/>
      <c r="B418" s="16" t="s">
        <v>0</v>
      </c>
      <c r="C418" s="100" t="s">
        <v>1609</v>
      </c>
      <c r="D418" s="18" t="s">
        <v>546</v>
      </c>
      <c r="E418" s="118"/>
      <c r="F418" s="2" t="s">
        <v>0</v>
      </c>
      <c r="G418" s="100" t="s">
        <v>1605</v>
      </c>
      <c r="H418" s="18" t="s">
        <v>546</v>
      </c>
      <c r="I418" s="118"/>
      <c r="J418" s="16" t="s">
        <v>0</v>
      </c>
      <c r="K418" s="100" t="s">
        <v>1606</v>
      </c>
      <c r="L418" s="18" t="s">
        <v>546</v>
      </c>
    </row>
    <row r="419" spans="1:12" ht="24" x14ac:dyDescent="0.2">
      <c r="A419" s="119"/>
      <c r="B419" s="19" t="s">
        <v>2</v>
      </c>
      <c r="C419" s="70" t="s">
        <v>1604</v>
      </c>
      <c r="D419" s="121">
        <f>5.2/H2</f>
        <v>0.8</v>
      </c>
      <c r="E419" s="119"/>
      <c r="F419" s="20" t="s">
        <v>2</v>
      </c>
      <c r="G419" s="70" t="s">
        <v>1608</v>
      </c>
      <c r="H419" s="121">
        <f>5.2/H2</f>
        <v>0.8</v>
      </c>
      <c r="I419" s="119"/>
      <c r="J419" s="19" t="s">
        <v>2</v>
      </c>
      <c r="K419" s="70" t="s">
        <v>1607</v>
      </c>
      <c r="L419" s="121">
        <f>140/H2</f>
        <v>21.53846153846154</v>
      </c>
    </row>
    <row r="420" spans="1:12" ht="33" x14ac:dyDescent="0.2">
      <c r="A420" s="119"/>
      <c r="B420" s="19" t="s">
        <v>3</v>
      </c>
      <c r="C420" s="20" t="s">
        <v>68</v>
      </c>
      <c r="D420" s="131"/>
      <c r="E420" s="119"/>
      <c r="F420" s="20" t="s">
        <v>3</v>
      </c>
      <c r="G420" s="20" t="s">
        <v>69</v>
      </c>
      <c r="H420" s="131"/>
      <c r="I420" s="119"/>
      <c r="J420" s="19" t="s">
        <v>3</v>
      </c>
      <c r="K420" s="20" t="s">
        <v>1610</v>
      </c>
      <c r="L420" s="131"/>
    </row>
    <row r="421" spans="1:12" x14ac:dyDescent="0.2">
      <c r="A421" s="119"/>
      <c r="B421" s="124" t="s">
        <v>5</v>
      </c>
      <c r="C421" s="125"/>
      <c r="D421" s="67"/>
      <c r="E421" s="119"/>
      <c r="F421" s="124" t="s">
        <v>6</v>
      </c>
      <c r="G421" s="126"/>
      <c r="H421" s="67"/>
      <c r="I421" s="119"/>
      <c r="J421" s="124" t="s">
        <v>639</v>
      </c>
      <c r="K421" s="126"/>
      <c r="L421" s="67"/>
    </row>
    <row r="422" spans="1:12" ht="16" thickBot="1" x14ac:dyDescent="0.25">
      <c r="A422" s="120"/>
      <c r="B422" s="127" t="s">
        <v>4</v>
      </c>
      <c r="C422" s="128"/>
      <c r="D422" s="65">
        <f>D421*D419</f>
        <v>0</v>
      </c>
      <c r="E422" s="120"/>
      <c r="F422" s="127" t="s">
        <v>4</v>
      </c>
      <c r="G422" s="129"/>
      <c r="H422" s="65">
        <f>H421*H419</f>
        <v>0</v>
      </c>
      <c r="I422" s="120"/>
      <c r="J422" s="127" t="s">
        <v>4</v>
      </c>
      <c r="K422" s="129"/>
      <c r="L422" s="65">
        <f>L421*L419</f>
        <v>0</v>
      </c>
    </row>
    <row r="423" spans="1:12" ht="16" thickBot="1" x14ac:dyDescent="0.25">
      <c r="A423" s="11" t="s">
        <v>71</v>
      </c>
      <c r="B423" s="137" t="s">
        <v>902</v>
      </c>
      <c r="C423" s="137"/>
      <c r="D423" s="137"/>
      <c r="E423" s="137"/>
      <c r="F423" s="137"/>
      <c r="G423" s="137"/>
      <c r="H423" s="137"/>
      <c r="I423" s="205"/>
      <c r="J423" s="205"/>
      <c r="K423" s="205"/>
      <c r="L423" s="205"/>
    </row>
    <row r="424" spans="1:12" x14ac:dyDescent="0.2">
      <c r="A424" s="118"/>
      <c r="B424" s="16" t="s">
        <v>0</v>
      </c>
      <c r="C424" s="100" t="s">
        <v>1689</v>
      </c>
      <c r="D424" s="18" t="s">
        <v>546</v>
      </c>
      <c r="E424" s="118"/>
      <c r="F424" s="2" t="s">
        <v>0</v>
      </c>
      <c r="G424" s="100" t="s">
        <v>1690</v>
      </c>
      <c r="H424" s="18" t="s">
        <v>546</v>
      </c>
      <c r="I424" s="118"/>
      <c r="J424" s="16" t="s">
        <v>0</v>
      </c>
      <c r="K424" s="100" t="s">
        <v>1687</v>
      </c>
      <c r="L424" s="18" t="s">
        <v>546</v>
      </c>
    </row>
    <row r="425" spans="1:12" ht="24" x14ac:dyDescent="0.2">
      <c r="A425" s="119"/>
      <c r="B425" s="19" t="s">
        <v>2</v>
      </c>
      <c r="C425" s="70" t="s">
        <v>1684</v>
      </c>
      <c r="D425" s="121">
        <f>5.2/H2</f>
        <v>0.8</v>
      </c>
      <c r="E425" s="119"/>
      <c r="F425" s="20" t="s">
        <v>2</v>
      </c>
      <c r="G425" s="70" t="s">
        <v>1685</v>
      </c>
      <c r="H425" s="121">
        <f>5.2/H2</f>
        <v>0.8</v>
      </c>
      <c r="I425" s="119"/>
      <c r="J425" s="19" t="s">
        <v>2</v>
      </c>
      <c r="K425" s="70" t="s">
        <v>1686</v>
      </c>
      <c r="L425" s="121">
        <f>140/H2</f>
        <v>21.53846153846154</v>
      </c>
    </row>
    <row r="426" spans="1:12" ht="33" x14ac:dyDescent="0.2">
      <c r="A426" s="119"/>
      <c r="B426" s="19" t="s">
        <v>3</v>
      </c>
      <c r="C426" s="20" t="s">
        <v>68</v>
      </c>
      <c r="D426" s="131"/>
      <c r="E426" s="119"/>
      <c r="F426" s="20" t="s">
        <v>3</v>
      </c>
      <c r="G426" s="20" t="s">
        <v>69</v>
      </c>
      <c r="H426" s="131"/>
      <c r="I426" s="119"/>
      <c r="J426" s="19" t="s">
        <v>3</v>
      </c>
      <c r="K426" s="20" t="s">
        <v>1688</v>
      </c>
      <c r="L426" s="131"/>
    </row>
    <row r="427" spans="1:12" x14ac:dyDescent="0.2">
      <c r="A427" s="119"/>
      <c r="B427" s="124" t="s">
        <v>5</v>
      </c>
      <c r="C427" s="125"/>
      <c r="D427" s="67"/>
      <c r="E427" s="119"/>
      <c r="F427" s="124" t="s">
        <v>6</v>
      </c>
      <c r="G427" s="126"/>
      <c r="H427" s="67"/>
      <c r="I427" s="119"/>
      <c r="J427" s="124" t="s">
        <v>639</v>
      </c>
      <c r="K427" s="126"/>
      <c r="L427" s="67"/>
    </row>
    <row r="428" spans="1:12" ht="16" thickBot="1" x14ac:dyDescent="0.25">
      <c r="A428" s="120"/>
      <c r="B428" s="127" t="s">
        <v>4</v>
      </c>
      <c r="C428" s="128"/>
      <c r="D428" s="65">
        <f>D425*D427</f>
        <v>0</v>
      </c>
      <c r="E428" s="120"/>
      <c r="F428" s="127" t="s">
        <v>4</v>
      </c>
      <c r="G428" s="129"/>
      <c r="H428" s="65">
        <f>H427*H425</f>
        <v>0</v>
      </c>
      <c r="I428" s="120"/>
      <c r="J428" s="127" t="s">
        <v>4</v>
      </c>
      <c r="K428" s="129"/>
      <c r="L428" s="65">
        <f>L427*L425</f>
        <v>0</v>
      </c>
    </row>
    <row r="429" spans="1:12" ht="16" thickBot="1" x14ac:dyDescent="0.25">
      <c r="A429" s="11" t="s">
        <v>71</v>
      </c>
      <c r="B429" s="137" t="s">
        <v>902</v>
      </c>
      <c r="C429" s="137"/>
      <c r="D429" s="137"/>
      <c r="E429" s="137"/>
      <c r="F429" s="137"/>
      <c r="G429" s="137"/>
      <c r="H429" s="137"/>
      <c r="I429" s="205"/>
      <c r="J429" s="205"/>
      <c r="K429" s="205"/>
      <c r="L429" s="205"/>
    </row>
    <row r="430" spans="1:12" x14ac:dyDescent="0.2">
      <c r="A430" s="118"/>
      <c r="B430" s="16" t="s">
        <v>0</v>
      </c>
      <c r="C430" s="100" t="s">
        <v>501</v>
      </c>
      <c r="D430" s="18" t="s">
        <v>546</v>
      </c>
      <c r="E430" s="118"/>
      <c r="F430" s="2" t="s">
        <v>0</v>
      </c>
      <c r="G430" s="100" t="s">
        <v>502</v>
      </c>
      <c r="H430" s="18" t="s">
        <v>546</v>
      </c>
      <c r="I430" s="118"/>
      <c r="J430" s="16" t="s">
        <v>0</v>
      </c>
      <c r="K430" s="100" t="s">
        <v>503</v>
      </c>
      <c r="L430" s="18" t="s">
        <v>546</v>
      </c>
    </row>
    <row r="431" spans="1:12" ht="24" x14ac:dyDescent="0.2">
      <c r="A431" s="119"/>
      <c r="B431" s="19" t="s">
        <v>2</v>
      </c>
      <c r="C431" s="70" t="s">
        <v>709</v>
      </c>
      <c r="D431" s="121">
        <f>5/H2</f>
        <v>0.76923076923076927</v>
      </c>
      <c r="E431" s="119"/>
      <c r="F431" s="20" t="s">
        <v>2</v>
      </c>
      <c r="G431" s="70" t="s">
        <v>710</v>
      </c>
      <c r="H431" s="121">
        <f>5/H2</f>
        <v>0.76923076923076927</v>
      </c>
      <c r="I431" s="119"/>
      <c r="J431" s="19" t="s">
        <v>2</v>
      </c>
      <c r="K431" s="70" t="s">
        <v>711</v>
      </c>
      <c r="L431" s="121">
        <f>130/H2</f>
        <v>20</v>
      </c>
    </row>
    <row r="432" spans="1:12" ht="33" x14ac:dyDescent="0.2">
      <c r="A432" s="119"/>
      <c r="B432" s="19" t="s">
        <v>3</v>
      </c>
      <c r="C432" s="20" t="s">
        <v>68</v>
      </c>
      <c r="D432" s="131"/>
      <c r="E432" s="119"/>
      <c r="F432" s="20" t="s">
        <v>3</v>
      </c>
      <c r="G432" s="20" t="s">
        <v>69</v>
      </c>
      <c r="H432" s="131"/>
      <c r="I432" s="119"/>
      <c r="J432" s="19" t="s">
        <v>3</v>
      </c>
      <c r="K432" s="20" t="s">
        <v>504</v>
      </c>
      <c r="L432" s="131"/>
    </row>
    <row r="433" spans="1:12" x14ac:dyDescent="0.2">
      <c r="A433" s="119"/>
      <c r="B433" s="124" t="s">
        <v>5</v>
      </c>
      <c r="C433" s="125"/>
      <c r="D433" s="67"/>
      <c r="E433" s="119"/>
      <c r="F433" s="124" t="s">
        <v>6</v>
      </c>
      <c r="G433" s="126"/>
      <c r="H433" s="67"/>
      <c r="I433" s="119"/>
      <c r="J433" s="124" t="s">
        <v>639</v>
      </c>
      <c r="K433" s="126"/>
      <c r="L433" s="67"/>
    </row>
    <row r="434" spans="1:12" ht="16" thickBot="1" x14ac:dyDescent="0.25">
      <c r="A434" s="120"/>
      <c r="B434" s="127" t="s">
        <v>4</v>
      </c>
      <c r="C434" s="128"/>
      <c r="D434" s="65">
        <f>D433*D431</f>
        <v>0</v>
      </c>
      <c r="E434" s="120"/>
      <c r="F434" s="127" t="s">
        <v>4</v>
      </c>
      <c r="G434" s="129"/>
      <c r="H434" s="65">
        <f>H433*H431</f>
        <v>0</v>
      </c>
      <c r="I434" s="120"/>
      <c r="J434" s="127" t="s">
        <v>4</v>
      </c>
      <c r="K434" s="129"/>
      <c r="L434" s="65">
        <f>L433*L431</f>
        <v>0</v>
      </c>
    </row>
    <row r="435" spans="1:12" ht="16" thickBot="1" x14ac:dyDescent="0.25">
      <c r="A435" s="11" t="s">
        <v>71</v>
      </c>
      <c r="B435" s="137" t="s">
        <v>902</v>
      </c>
      <c r="C435" s="137"/>
      <c r="D435" s="137"/>
      <c r="E435" s="137"/>
      <c r="F435" s="137"/>
      <c r="G435" s="137"/>
      <c r="H435" s="137"/>
      <c r="I435" s="157"/>
      <c r="J435" s="157"/>
      <c r="K435" s="157"/>
      <c r="L435" s="157"/>
    </row>
    <row r="436" spans="1:12" x14ac:dyDescent="0.2">
      <c r="A436" s="118"/>
      <c r="B436" s="16" t="s">
        <v>0</v>
      </c>
      <c r="C436" s="100" t="s">
        <v>505</v>
      </c>
      <c r="D436" s="18" t="s">
        <v>546</v>
      </c>
      <c r="E436" s="118"/>
      <c r="F436" s="2" t="s">
        <v>0</v>
      </c>
      <c r="G436" s="100" t="s">
        <v>506</v>
      </c>
      <c r="H436" s="18" t="s">
        <v>546</v>
      </c>
      <c r="I436" s="118"/>
      <c r="J436" s="16" t="s">
        <v>0</v>
      </c>
      <c r="K436" s="100" t="s">
        <v>507</v>
      </c>
      <c r="L436" s="18" t="s">
        <v>546</v>
      </c>
    </row>
    <row r="437" spans="1:12" ht="24" x14ac:dyDescent="0.2">
      <c r="A437" s="119"/>
      <c r="B437" s="19" t="s">
        <v>2</v>
      </c>
      <c r="C437" s="70" t="s">
        <v>725</v>
      </c>
      <c r="D437" s="121">
        <f>5/H2</f>
        <v>0.76923076923076927</v>
      </c>
      <c r="E437" s="119"/>
      <c r="F437" s="20" t="s">
        <v>2</v>
      </c>
      <c r="G437" s="70" t="s">
        <v>726</v>
      </c>
      <c r="H437" s="121">
        <f>5/H2</f>
        <v>0.76923076923076927</v>
      </c>
      <c r="I437" s="119"/>
      <c r="J437" s="19" t="s">
        <v>2</v>
      </c>
      <c r="K437" s="70" t="s">
        <v>729</v>
      </c>
      <c r="L437" s="121">
        <f>140/H2</f>
        <v>21.53846153846154</v>
      </c>
    </row>
    <row r="438" spans="1:12" ht="33" x14ac:dyDescent="0.2">
      <c r="A438" s="119"/>
      <c r="B438" s="19" t="s">
        <v>3</v>
      </c>
      <c r="C438" s="20" t="s">
        <v>68</v>
      </c>
      <c r="D438" s="131"/>
      <c r="E438" s="119"/>
      <c r="F438" s="20" t="s">
        <v>3</v>
      </c>
      <c r="G438" s="20" t="s">
        <v>69</v>
      </c>
      <c r="H438" s="131"/>
      <c r="I438" s="119"/>
      <c r="J438" s="19" t="s">
        <v>3</v>
      </c>
      <c r="K438" s="20" t="s">
        <v>508</v>
      </c>
      <c r="L438" s="131"/>
    </row>
    <row r="439" spans="1:12" ht="14" customHeight="1" x14ac:dyDescent="0.2">
      <c r="A439" s="119"/>
      <c r="B439" s="124" t="s">
        <v>5</v>
      </c>
      <c r="C439" s="125"/>
      <c r="D439" s="67"/>
      <c r="E439" s="119"/>
      <c r="F439" s="124" t="s">
        <v>6</v>
      </c>
      <c r="G439" s="126"/>
      <c r="H439" s="67"/>
      <c r="I439" s="119"/>
      <c r="J439" s="147" t="s">
        <v>6</v>
      </c>
      <c r="K439" s="149"/>
      <c r="L439" s="67"/>
    </row>
    <row r="440" spans="1:12" ht="16" thickBot="1" x14ac:dyDescent="0.25">
      <c r="A440" s="120"/>
      <c r="B440" s="127" t="s">
        <v>4</v>
      </c>
      <c r="C440" s="128"/>
      <c r="D440" s="21">
        <f>D439*D437</f>
        <v>0</v>
      </c>
      <c r="E440" s="120"/>
      <c r="F440" s="127" t="s">
        <v>4</v>
      </c>
      <c r="G440" s="129"/>
      <c r="H440" s="21">
        <f>H439*H437</f>
        <v>0</v>
      </c>
      <c r="I440" s="120"/>
      <c r="J440" s="127" t="s">
        <v>4</v>
      </c>
      <c r="K440" s="129"/>
      <c r="L440" s="21">
        <f>L439*L437</f>
        <v>0</v>
      </c>
    </row>
    <row r="441" spans="1:12" ht="16" thickBot="1" x14ac:dyDescent="0.25">
      <c r="A441" s="11" t="s">
        <v>71</v>
      </c>
      <c r="B441" s="137" t="s">
        <v>902</v>
      </c>
      <c r="C441" s="137"/>
      <c r="D441" s="137"/>
      <c r="E441" s="137"/>
      <c r="F441" s="137"/>
      <c r="G441" s="137"/>
      <c r="H441" s="137"/>
      <c r="I441" s="157"/>
      <c r="J441" s="157"/>
      <c r="K441" s="157"/>
      <c r="L441" s="157"/>
    </row>
    <row r="442" spans="1:12" x14ac:dyDescent="0.2">
      <c r="A442" s="118"/>
      <c r="B442" s="16" t="s">
        <v>0</v>
      </c>
      <c r="C442" s="100" t="s">
        <v>169</v>
      </c>
      <c r="D442" s="18" t="s">
        <v>546</v>
      </c>
      <c r="E442" s="118"/>
      <c r="F442" s="2" t="s">
        <v>0</v>
      </c>
      <c r="G442" s="100" t="s">
        <v>165</v>
      </c>
      <c r="H442" s="18" t="s">
        <v>546</v>
      </c>
      <c r="I442" s="118"/>
      <c r="J442" s="16" t="s">
        <v>0</v>
      </c>
      <c r="K442" s="100" t="s">
        <v>164</v>
      </c>
      <c r="L442" s="18" t="s">
        <v>546</v>
      </c>
    </row>
    <row r="443" spans="1:12" ht="24" x14ac:dyDescent="0.2">
      <c r="A443" s="119"/>
      <c r="B443" s="19" t="s">
        <v>2</v>
      </c>
      <c r="C443" s="70" t="s">
        <v>724</v>
      </c>
      <c r="D443" s="121">
        <f>5/H2</f>
        <v>0.76923076923076927</v>
      </c>
      <c r="E443" s="119"/>
      <c r="F443" s="20" t="s">
        <v>2</v>
      </c>
      <c r="G443" s="70" t="s">
        <v>727</v>
      </c>
      <c r="H443" s="121">
        <f>5/H2</f>
        <v>0.76923076923076927</v>
      </c>
      <c r="I443" s="119"/>
      <c r="J443" s="19" t="s">
        <v>2</v>
      </c>
      <c r="K443" s="70" t="s">
        <v>728</v>
      </c>
      <c r="L443" s="121">
        <f>140/H2</f>
        <v>21.53846153846154</v>
      </c>
    </row>
    <row r="444" spans="1:12" ht="33" x14ac:dyDescent="0.2">
      <c r="A444" s="119"/>
      <c r="B444" s="19" t="s">
        <v>3</v>
      </c>
      <c r="C444" s="20" t="s">
        <v>68</v>
      </c>
      <c r="D444" s="131"/>
      <c r="E444" s="119"/>
      <c r="F444" s="20" t="s">
        <v>3</v>
      </c>
      <c r="G444" s="20" t="s">
        <v>69</v>
      </c>
      <c r="H444" s="131"/>
      <c r="I444" s="119"/>
      <c r="J444" s="19" t="s">
        <v>3</v>
      </c>
      <c r="K444" s="20" t="s">
        <v>171</v>
      </c>
      <c r="L444" s="131"/>
    </row>
    <row r="445" spans="1:12" ht="14" customHeight="1" x14ac:dyDescent="0.2">
      <c r="A445" s="119"/>
      <c r="B445" s="124" t="s">
        <v>5</v>
      </c>
      <c r="C445" s="125"/>
      <c r="D445" s="67"/>
      <c r="E445" s="119"/>
      <c r="F445" s="124" t="s">
        <v>6</v>
      </c>
      <c r="G445" s="126"/>
      <c r="H445" s="67"/>
      <c r="I445" s="119"/>
      <c r="J445" s="147" t="s">
        <v>6</v>
      </c>
      <c r="K445" s="149"/>
      <c r="L445" s="67"/>
    </row>
    <row r="446" spans="1:12" ht="16" thickBot="1" x14ac:dyDescent="0.25">
      <c r="A446" s="120"/>
      <c r="B446" s="127" t="s">
        <v>4</v>
      </c>
      <c r="C446" s="128"/>
      <c r="D446" s="65">
        <f>D445*D443</f>
        <v>0</v>
      </c>
      <c r="E446" s="120"/>
      <c r="F446" s="127" t="s">
        <v>4</v>
      </c>
      <c r="G446" s="129"/>
      <c r="H446" s="65">
        <f>H445*H443</f>
        <v>0</v>
      </c>
      <c r="I446" s="120"/>
      <c r="J446" s="127" t="s">
        <v>4</v>
      </c>
      <c r="K446" s="129"/>
      <c r="L446" s="65">
        <f>L445*L443</f>
        <v>0</v>
      </c>
    </row>
    <row r="447" spans="1:12" ht="16" thickBot="1" x14ac:dyDescent="0.25">
      <c r="A447" s="11" t="s">
        <v>71</v>
      </c>
      <c r="B447" s="137" t="s">
        <v>902</v>
      </c>
      <c r="C447" s="137"/>
      <c r="D447" s="137"/>
      <c r="E447" s="137"/>
      <c r="F447" s="137"/>
      <c r="G447" s="137"/>
      <c r="H447" s="137"/>
      <c r="I447" s="157"/>
      <c r="J447" s="157"/>
      <c r="K447" s="157"/>
      <c r="L447" s="157"/>
    </row>
    <row r="448" spans="1:12" x14ac:dyDescent="0.2">
      <c r="A448" s="118"/>
      <c r="B448" s="16" t="s">
        <v>0</v>
      </c>
      <c r="C448" s="100" t="s">
        <v>497</v>
      </c>
      <c r="D448" s="18" t="s">
        <v>546</v>
      </c>
      <c r="E448" s="118"/>
      <c r="F448" s="2" t="s">
        <v>0</v>
      </c>
      <c r="G448" s="100" t="s">
        <v>498</v>
      </c>
      <c r="H448" s="18" t="s">
        <v>546</v>
      </c>
      <c r="I448" s="118"/>
      <c r="J448" s="16" t="s">
        <v>0</v>
      </c>
      <c r="K448" s="100" t="s">
        <v>499</v>
      </c>
      <c r="L448" s="18" t="s">
        <v>546</v>
      </c>
    </row>
    <row r="449" spans="1:12" ht="24" x14ac:dyDescent="0.2">
      <c r="A449" s="119"/>
      <c r="B449" s="19" t="s">
        <v>2</v>
      </c>
      <c r="C449" s="70" t="s">
        <v>723</v>
      </c>
      <c r="D449" s="121">
        <f>5/H2</f>
        <v>0.76923076923076927</v>
      </c>
      <c r="E449" s="119"/>
      <c r="F449" s="20" t="s">
        <v>2</v>
      </c>
      <c r="G449" s="70" t="s">
        <v>722</v>
      </c>
      <c r="H449" s="121">
        <f>5/H2</f>
        <v>0.76923076923076927</v>
      </c>
      <c r="I449" s="119"/>
      <c r="J449" s="19" t="s">
        <v>2</v>
      </c>
      <c r="K449" s="70" t="s">
        <v>721</v>
      </c>
      <c r="L449" s="121">
        <f>150/H2</f>
        <v>23.076923076923077</v>
      </c>
    </row>
    <row r="450" spans="1:12" ht="33" x14ac:dyDescent="0.2">
      <c r="A450" s="119"/>
      <c r="B450" s="19" t="s">
        <v>3</v>
      </c>
      <c r="C450" s="20" t="s">
        <v>68</v>
      </c>
      <c r="D450" s="131"/>
      <c r="E450" s="119"/>
      <c r="F450" s="20" t="s">
        <v>3</v>
      </c>
      <c r="G450" s="20" t="s">
        <v>69</v>
      </c>
      <c r="H450" s="131"/>
      <c r="I450" s="119"/>
      <c r="J450" s="19" t="s">
        <v>3</v>
      </c>
      <c r="K450" s="20" t="s">
        <v>500</v>
      </c>
      <c r="L450" s="131"/>
    </row>
    <row r="451" spans="1:12" ht="14" customHeight="1" x14ac:dyDescent="0.2">
      <c r="A451" s="119"/>
      <c r="B451" s="124" t="s">
        <v>5</v>
      </c>
      <c r="C451" s="125"/>
      <c r="D451" s="67"/>
      <c r="E451" s="119"/>
      <c r="F451" s="124" t="s">
        <v>6</v>
      </c>
      <c r="G451" s="126"/>
      <c r="H451" s="67"/>
      <c r="I451" s="119"/>
      <c r="J451" s="147" t="s">
        <v>6</v>
      </c>
      <c r="K451" s="149"/>
      <c r="L451" s="67"/>
    </row>
    <row r="452" spans="1:12" ht="16" thickBot="1" x14ac:dyDescent="0.25">
      <c r="A452" s="120"/>
      <c r="B452" s="127" t="s">
        <v>4</v>
      </c>
      <c r="C452" s="128"/>
      <c r="D452" s="65">
        <f>D451*D449</f>
        <v>0</v>
      </c>
      <c r="E452" s="120"/>
      <c r="F452" s="127" t="s">
        <v>4</v>
      </c>
      <c r="G452" s="129"/>
      <c r="H452" s="65">
        <f>H451*H449</f>
        <v>0</v>
      </c>
      <c r="I452" s="120"/>
      <c r="J452" s="127" t="s">
        <v>4</v>
      </c>
      <c r="K452" s="129"/>
      <c r="L452" s="65">
        <f>L451*L449</f>
        <v>0</v>
      </c>
    </row>
    <row r="453" spans="1:12" ht="16" thickBot="1" x14ac:dyDescent="0.25">
      <c r="A453" s="11" t="s">
        <v>71</v>
      </c>
      <c r="B453" s="137" t="s">
        <v>902</v>
      </c>
      <c r="C453" s="137"/>
      <c r="D453" s="137"/>
      <c r="E453" s="137"/>
      <c r="F453" s="137"/>
      <c r="G453" s="137"/>
      <c r="H453" s="137"/>
      <c r="I453" s="157"/>
      <c r="J453" s="157"/>
      <c r="K453" s="157"/>
      <c r="L453" s="157"/>
    </row>
    <row r="454" spans="1:12" x14ac:dyDescent="0.2">
      <c r="A454" s="118"/>
      <c r="B454" s="16" t="s">
        <v>0</v>
      </c>
      <c r="C454" s="100" t="s">
        <v>66</v>
      </c>
      <c r="D454" s="18" t="s">
        <v>546</v>
      </c>
      <c r="E454" s="118"/>
      <c r="F454" s="2" t="s">
        <v>0</v>
      </c>
      <c r="G454" s="100" t="s">
        <v>67</v>
      </c>
      <c r="H454" s="18" t="s">
        <v>546</v>
      </c>
      <c r="I454" s="118"/>
      <c r="J454" s="16" t="s">
        <v>0</v>
      </c>
      <c r="K454" s="100" t="s">
        <v>61</v>
      </c>
      <c r="L454" s="18" t="s">
        <v>546</v>
      </c>
    </row>
    <row r="455" spans="1:12" ht="24" x14ac:dyDescent="0.2">
      <c r="A455" s="119"/>
      <c r="B455" s="19" t="s">
        <v>2</v>
      </c>
      <c r="C455" s="70" t="s">
        <v>718</v>
      </c>
      <c r="D455" s="121">
        <f>5/H2</f>
        <v>0.76923076923076927</v>
      </c>
      <c r="E455" s="119"/>
      <c r="F455" s="20" t="s">
        <v>2</v>
      </c>
      <c r="G455" s="70" t="s">
        <v>719</v>
      </c>
      <c r="H455" s="121">
        <f>5/H2</f>
        <v>0.76923076923076927</v>
      </c>
      <c r="I455" s="119"/>
      <c r="J455" s="19" t="s">
        <v>2</v>
      </c>
      <c r="K455" s="70" t="s">
        <v>720</v>
      </c>
      <c r="L455" s="121">
        <f>130/H2</f>
        <v>20</v>
      </c>
    </row>
    <row r="456" spans="1:12" ht="33" x14ac:dyDescent="0.2">
      <c r="A456" s="119"/>
      <c r="B456" s="19" t="s">
        <v>3</v>
      </c>
      <c r="C456" s="20" t="s">
        <v>68</v>
      </c>
      <c r="D456" s="131"/>
      <c r="E456" s="119"/>
      <c r="F456" s="20" t="s">
        <v>3</v>
      </c>
      <c r="G456" s="20" t="s">
        <v>69</v>
      </c>
      <c r="H456" s="131"/>
      <c r="I456" s="119"/>
      <c r="J456" s="19" t="s">
        <v>3</v>
      </c>
      <c r="K456" s="20" t="s">
        <v>123</v>
      </c>
      <c r="L456" s="131"/>
    </row>
    <row r="457" spans="1:12" ht="14" customHeight="1" x14ac:dyDescent="0.2">
      <c r="A457" s="119"/>
      <c r="B457" s="124" t="s">
        <v>5</v>
      </c>
      <c r="C457" s="125"/>
      <c r="D457" s="67"/>
      <c r="E457" s="119"/>
      <c r="F457" s="124" t="s">
        <v>6</v>
      </c>
      <c r="G457" s="126"/>
      <c r="H457" s="67"/>
      <c r="I457" s="119"/>
      <c r="J457" s="147" t="s">
        <v>6</v>
      </c>
      <c r="K457" s="149"/>
      <c r="L457" s="67"/>
    </row>
    <row r="458" spans="1:12" ht="16" thickBot="1" x14ac:dyDescent="0.25">
      <c r="A458" s="120"/>
      <c r="B458" s="127" t="s">
        <v>4</v>
      </c>
      <c r="C458" s="128"/>
      <c r="D458" s="65">
        <f>D457*D455</f>
        <v>0</v>
      </c>
      <c r="E458" s="120"/>
      <c r="F458" s="127" t="s">
        <v>4</v>
      </c>
      <c r="G458" s="129"/>
      <c r="H458" s="65">
        <f>H457*H455</f>
        <v>0</v>
      </c>
      <c r="I458" s="120"/>
      <c r="J458" s="127" t="s">
        <v>4</v>
      </c>
      <c r="K458" s="129"/>
      <c r="L458" s="65">
        <f>L457*L455</f>
        <v>0</v>
      </c>
    </row>
    <row r="459" spans="1:12" ht="16" thickBot="1" x14ac:dyDescent="0.25">
      <c r="A459" s="11" t="s">
        <v>71</v>
      </c>
      <c r="B459" s="137" t="s">
        <v>902</v>
      </c>
      <c r="C459" s="137"/>
      <c r="D459" s="137"/>
      <c r="E459" s="137"/>
      <c r="F459" s="137"/>
      <c r="G459" s="137"/>
      <c r="H459" s="137"/>
      <c r="I459" s="157"/>
      <c r="J459" s="157"/>
      <c r="K459" s="157"/>
      <c r="L459" s="157"/>
    </row>
    <row r="460" spans="1:12" x14ac:dyDescent="0.2">
      <c r="A460" s="118"/>
      <c r="B460" s="16" t="s">
        <v>0</v>
      </c>
      <c r="C460" s="100" t="s">
        <v>509</v>
      </c>
      <c r="D460" s="18" t="s">
        <v>546</v>
      </c>
      <c r="E460" s="118"/>
      <c r="F460" s="2" t="s">
        <v>0</v>
      </c>
      <c r="G460" s="100" t="s">
        <v>510</v>
      </c>
      <c r="H460" s="18" t="s">
        <v>546</v>
      </c>
      <c r="I460" s="118"/>
      <c r="J460" s="16" t="s">
        <v>0</v>
      </c>
      <c r="K460" s="100" t="s">
        <v>512</v>
      </c>
      <c r="L460" s="18" t="s">
        <v>546</v>
      </c>
    </row>
    <row r="461" spans="1:12" ht="24" x14ac:dyDescent="0.2">
      <c r="A461" s="119"/>
      <c r="B461" s="19" t="s">
        <v>2</v>
      </c>
      <c r="C461" s="70" t="s">
        <v>717</v>
      </c>
      <c r="D461" s="121">
        <f>5.2/H2</f>
        <v>0.8</v>
      </c>
      <c r="E461" s="119"/>
      <c r="F461" s="20" t="s">
        <v>2</v>
      </c>
      <c r="G461" s="70" t="s">
        <v>716</v>
      </c>
      <c r="H461" s="121">
        <f>5.2/H2</f>
        <v>0.8</v>
      </c>
      <c r="I461" s="119"/>
      <c r="J461" s="19" t="s">
        <v>2</v>
      </c>
      <c r="K461" s="70" t="s">
        <v>715</v>
      </c>
      <c r="L461" s="121">
        <f>140/H2</f>
        <v>21.53846153846154</v>
      </c>
    </row>
    <row r="462" spans="1:12" ht="33" x14ac:dyDescent="0.2">
      <c r="A462" s="119"/>
      <c r="B462" s="19" t="s">
        <v>3</v>
      </c>
      <c r="C462" s="20" t="s">
        <v>68</v>
      </c>
      <c r="D462" s="131"/>
      <c r="E462" s="119"/>
      <c r="F462" s="20" t="s">
        <v>3</v>
      </c>
      <c r="G462" s="20" t="s">
        <v>69</v>
      </c>
      <c r="H462" s="131"/>
      <c r="I462" s="119"/>
      <c r="J462" s="19" t="s">
        <v>3</v>
      </c>
      <c r="K462" s="20" t="s">
        <v>511</v>
      </c>
      <c r="L462" s="131"/>
    </row>
    <row r="463" spans="1:12" ht="14" customHeight="1" x14ac:dyDescent="0.2">
      <c r="A463" s="119"/>
      <c r="B463" s="124" t="s">
        <v>5</v>
      </c>
      <c r="C463" s="125"/>
      <c r="D463" s="67"/>
      <c r="E463" s="119"/>
      <c r="F463" s="124" t="s">
        <v>6</v>
      </c>
      <c r="G463" s="126"/>
      <c r="H463" s="67"/>
      <c r="I463" s="119"/>
      <c r="J463" s="147" t="s">
        <v>6</v>
      </c>
      <c r="K463" s="149"/>
      <c r="L463" s="67"/>
    </row>
    <row r="464" spans="1:12" ht="16" thickBot="1" x14ac:dyDescent="0.25">
      <c r="A464" s="120"/>
      <c r="B464" s="127" t="s">
        <v>4</v>
      </c>
      <c r="C464" s="128"/>
      <c r="D464" s="65">
        <f>D463*D461</f>
        <v>0</v>
      </c>
      <c r="E464" s="120"/>
      <c r="F464" s="127" t="s">
        <v>4</v>
      </c>
      <c r="G464" s="129"/>
      <c r="H464" s="65">
        <f>H463*H461</f>
        <v>0</v>
      </c>
      <c r="I464" s="120"/>
      <c r="J464" s="127" t="s">
        <v>4</v>
      </c>
      <c r="K464" s="129"/>
      <c r="L464" s="65">
        <f>L463*L461</f>
        <v>0</v>
      </c>
    </row>
    <row r="465" spans="1:12" ht="16" thickBot="1" x14ac:dyDescent="0.25">
      <c r="A465" s="11" t="s">
        <v>71</v>
      </c>
      <c r="B465" s="137" t="s">
        <v>902</v>
      </c>
      <c r="C465" s="137"/>
      <c r="D465" s="137"/>
      <c r="E465" s="137"/>
      <c r="F465" s="137"/>
      <c r="G465" s="137"/>
      <c r="H465" s="137"/>
      <c r="I465" s="157"/>
      <c r="J465" s="157"/>
      <c r="K465" s="157"/>
      <c r="L465" s="157"/>
    </row>
    <row r="466" spans="1:12" x14ac:dyDescent="0.2">
      <c r="A466" s="118"/>
      <c r="B466" s="16" t="s">
        <v>0</v>
      </c>
      <c r="C466" s="100" t="s">
        <v>39</v>
      </c>
      <c r="D466" s="18" t="s">
        <v>1</v>
      </c>
      <c r="E466" s="118"/>
      <c r="F466" s="2" t="s">
        <v>0</v>
      </c>
      <c r="G466" s="110" t="s">
        <v>101</v>
      </c>
      <c r="H466" s="18" t="s">
        <v>1</v>
      </c>
      <c r="I466" s="118"/>
      <c r="J466" s="16" t="s">
        <v>0</v>
      </c>
      <c r="K466" s="100" t="s">
        <v>60</v>
      </c>
      <c r="L466" s="18" t="s">
        <v>546</v>
      </c>
    </row>
    <row r="467" spans="1:12" ht="24" x14ac:dyDescent="0.2">
      <c r="A467" s="119"/>
      <c r="B467" s="19" t="s">
        <v>2</v>
      </c>
      <c r="C467" s="70" t="s">
        <v>712</v>
      </c>
      <c r="D467" s="121">
        <f>5.6/H2</f>
        <v>0.86153846153846148</v>
      </c>
      <c r="E467" s="119"/>
      <c r="F467" s="20" t="s">
        <v>2</v>
      </c>
      <c r="G467" s="70" t="s">
        <v>713</v>
      </c>
      <c r="H467" s="121">
        <f>5.6/H2</f>
        <v>0.86153846153846148</v>
      </c>
      <c r="I467" s="119"/>
      <c r="J467" s="19" t="s">
        <v>2</v>
      </c>
      <c r="K467" s="70" t="s">
        <v>714</v>
      </c>
      <c r="L467" s="121">
        <f>130/H2</f>
        <v>20</v>
      </c>
    </row>
    <row r="468" spans="1:12" ht="33" x14ac:dyDescent="0.2">
      <c r="A468" s="119"/>
      <c r="B468" s="19" t="s">
        <v>3</v>
      </c>
      <c r="C468" s="20" t="s">
        <v>40</v>
      </c>
      <c r="D468" s="131"/>
      <c r="E468" s="119"/>
      <c r="F468" s="20" t="s">
        <v>3</v>
      </c>
      <c r="G468" s="20" t="s">
        <v>100</v>
      </c>
      <c r="H468" s="131"/>
      <c r="I468" s="119"/>
      <c r="J468" s="19" t="s">
        <v>3</v>
      </c>
      <c r="K468" s="20" t="s">
        <v>124</v>
      </c>
      <c r="L468" s="131"/>
    </row>
    <row r="469" spans="1:12" ht="14" customHeight="1" x14ac:dyDescent="0.2">
      <c r="A469" s="119"/>
      <c r="B469" s="124" t="s">
        <v>5</v>
      </c>
      <c r="C469" s="125"/>
      <c r="D469" s="67"/>
      <c r="E469" s="119"/>
      <c r="F469" s="124" t="s">
        <v>6</v>
      </c>
      <c r="G469" s="126"/>
      <c r="H469" s="67"/>
      <c r="I469" s="119"/>
      <c r="J469" s="147" t="s">
        <v>6</v>
      </c>
      <c r="K469" s="149"/>
      <c r="L469" s="67"/>
    </row>
    <row r="470" spans="1:12" ht="16" thickBot="1" x14ac:dyDescent="0.25">
      <c r="A470" s="120"/>
      <c r="B470" s="127" t="s">
        <v>4</v>
      </c>
      <c r="C470" s="128"/>
      <c r="D470" s="65">
        <f>D469*D467</f>
        <v>0</v>
      </c>
      <c r="E470" s="120"/>
      <c r="F470" s="127" t="s">
        <v>4</v>
      </c>
      <c r="G470" s="129"/>
      <c r="H470" s="65">
        <f>H469*H467</f>
        <v>0</v>
      </c>
      <c r="I470" s="120"/>
      <c r="J470" s="127" t="s">
        <v>4</v>
      </c>
      <c r="K470" s="128"/>
      <c r="L470" s="65">
        <f>L469*L467</f>
        <v>0</v>
      </c>
    </row>
    <row r="471" spans="1:12" ht="16" thickBot="1" x14ac:dyDescent="0.25">
      <c r="A471" s="11" t="s">
        <v>71</v>
      </c>
      <c r="B471" s="137" t="s">
        <v>902</v>
      </c>
      <c r="C471" s="137"/>
      <c r="D471" s="137"/>
      <c r="E471" s="137"/>
      <c r="F471" s="137"/>
      <c r="G471" s="137"/>
      <c r="H471" s="137"/>
      <c r="I471" s="138"/>
      <c r="J471" s="138"/>
      <c r="K471" s="138"/>
      <c r="L471" s="138"/>
    </row>
    <row r="472" spans="1:12" x14ac:dyDescent="0.2">
      <c r="A472" s="118"/>
      <c r="B472" s="16" t="s">
        <v>0</v>
      </c>
      <c r="C472" s="102" t="s">
        <v>972</v>
      </c>
      <c r="D472" s="18" t="s">
        <v>1</v>
      </c>
      <c r="E472" s="118"/>
      <c r="F472" s="2" t="s">
        <v>0</v>
      </c>
      <c r="G472" s="103" t="s">
        <v>973</v>
      </c>
      <c r="H472" s="18" t="s">
        <v>1</v>
      </c>
      <c r="I472" s="206"/>
      <c r="J472" s="46"/>
      <c r="K472" s="90"/>
      <c r="L472" s="47"/>
    </row>
    <row r="473" spans="1:12" ht="36" x14ac:dyDescent="0.2">
      <c r="A473" s="119"/>
      <c r="B473" s="19" t="s">
        <v>2</v>
      </c>
      <c r="C473" s="70" t="s">
        <v>974</v>
      </c>
      <c r="D473" s="121">
        <f>8/H2</f>
        <v>1.2307692307692308</v>
      </c>
      <c r="E473" s="119"/>
      <c r="F473" s="20" t="s">
        <v>2</v>
      </c>
      <c r="G473" s="70" t="s">
        <v>975</v>
      </c>
      <c r="H473" s="121">
        <f>8/H2</f>
        <v>1.2307692307692308</v>
      </c>
      <c r="I473" s="206"/>
      <c r="J473" s="46"/>
      <c r="K473" s="91"/>
      <c r="L473" s="213"/>
    </row>
    <row r="474" spans="1:12" ht="33" x14ac:dyDescent="0.2">
      <c r="A474" s="119"/>
      <c r="B474" s="19" t="s">
        <v>3</v>
      </c>
      <c r="C474" s="20" t="s">
        <v>40</v>
      </c>
      <c r="D474" s="131"/>
      <c r="E474" s="119"/>
      <c r="F474" s="20" t="s">
        <v>3</v>
      </c>
      <c r="G474" s="20" t="s">
        <v>100</v>
      </c>
      <c r="H474" s="131"/>
      <c r="I474" s="206"/>
      <c r="J474" s="46"/>
      <c r="K474" s="46"/>
      <c r="L474" s="214"/>
    </row>
    <row r="475" spans="1:12" x14ac:dyDescent="0.2">
      <c r="A475" s="119"/>
      <c r="B475" s="124" t="s">
        <v>5</v>
      </c>
      <c r="C475" s="125"/>
      <c r="D475" s="67"/>
      <c r="E475" s="119"/>
      <c r="F475" s="124" t="s">
        <v>6</v>
      </c>
      <c r="G475" s="126"/>
      <c r="H475" s="67"/>
      <c r="I475" s="206"/>
      <c r="J475" s="212"/>
      <c r="K475" s="212"/>
      <c r="L475" s="98"/>
    </row>
    <row r="476" spans="1:12" ht="16" thickBot="1" x14ac:dyDescent="0.25">
      <c r="A476" s="120"/>
      <c r="B476" s="127" t="s">
        <v>4</v>
      </c>
      <c r="C476" s="128"/>
      <c r="D476" s="65">
        <f>D475*D473</f>
        <v>0</v>
      </c>
      <c r="E476" s="120"/>
      <c r="F476" s="127" t="s">
        <v>4</v>
      </c>
      <c r="G476" s="129"/>
      <c r="H476" s="65">
        <f>H475*H473</f>
        <v>0</v>
      </c>
      <c r="I476" s="207"/>
      <c r="J476" s="209"/>
      <c r="K476" s="209"/>
      <c r="L476" s="96"/>
    </row>
    <row r="477" spans="1:12" ht="16" thickBot="1" x14ac:dyDescent="0.25">
      <c r="A477" s="11" t="s">
        <v>71</v>
      </c>
      <c r="B477" s="137" t="s">
        <v>173</v>
      </c>
      <c r="C477" s="137"/>
      <c r="D477" s="137"/>
      <c r="E477" s="137"/>
      <c r="F477" s="137"/>
      <c r="G477" s="137"/>
      <c r="H477" s="137"/>
      <c r="I477" s="157"/>
      <c r="J477" s="157"/>
      <c r="K477" s="157"/>
      <c r="L477" s="157"/>
    </row>
    <row r="478" spans="1:12" x14ac:dyDescent="0.2">
      <c r="A478" s="118"/>
      <c r="B478" s="16" t="s">
        <v>0</v>
      </c>
      <c r="C478" s="100" t="s">
        <v>176</v>
      </c>
      <c r="D478" s="18" t="s">
        <v>546</v>
      </c>
      <c r="E478" s="118"/>
      <c r="F478" s="2" t="s">
        <v>0</v>
      </c>
      <c r="G478" s="100" t="s">
        <v>177</v>
      </c>
      <c r="H478" s="18" t="s">
        <v>546</v>
      </c>
      <c r="I478" s="118"/>
      <c r="J478" s="16" t="s">
        <v>0</v>
      </c>
      <c r="K478" s="100" t="s">
        <v>179</v>
      </c>
      <c r="L478" s="18" t="s">
        <v>546</v>
      </c>
    </row>
    <row r="479" spans="1:12" ht="24" x14ac:dyDescent="0.2">
      <c r="A479" s="119"/>
      <c r="B479" s="19" t="s">
        <v>2</v>
      </c>
      <c r="C479" s="70" t="s">
        <v>678</v>
      </c>
      <c r="D479" s="121">
        <f>5/H2</f>
        <v>0.76923076923076927</v>
      </c>
      <c r="E479" s="119"/>
      <c r="F479" s="20" t="s">
        <v>2</v>
      </c>
      <c r="G479" s="70" t="s">
        <v>677</v>
      </c>
      <c r="H479" s="121">
        <f>5/H2</f>
        <v>0.76923076923076927</v>
      </c>
      <c r="I479" s="119"/>
      <c r="J479" s="19" t="s">
        <v>2</v>
      </c>
      <c r="K479" s="70" t="s">
        <v>676</v>
      </c>
      <c r="L479" s="121">
        <f>130/H2</f>
        <v>20</v>
      </c>
    </row>
    <row r="480" spans="1:12" ht="33" x14ac:dyDescent="0.2">
      <c r="A480" s="119"/>
      <c r="B480" s="19" t="s">
        <v>3</v>
      </c>
      <c r="C480" s="20" t="s">
        <v>174</v>
      </c>
      <c r="D480" s="131"/>
      <c r="E480" s="119"/>
      <c r="F480" s="20" t="s">
        <v>3</v>
      </c>
      <c r="G480" s="20" t="s">
        <v>175</v>
      </c>
      <c r="H480" s="131"/>
      <c r="I480" s="119"/>
      <c r="J480" s="19" t="s">
        <v>3</v>
      </c>
      <c r="K480" s="20" t="s">
        <v>178</v>
      </c>
      <c r="L480" s="131"/>
    </row>
    <row r="481" spans="1:12" ht="14" customHeight="1" x14ac:dyDescent="0.2">
      <c r="A481" s="119"/>
      <c r="B481" s="124" t="s">
        <v>5</v>
      </c>
      <c r="C481" s="125"/>
      <c r="D481" s="67"/>
      <c r="E481" s="119"/>
      <c r="F481" s="124" t="s">
        <v>6</v>
      </c>
      <c r="G481" s="126"/>
      <c r="H481" s="67"/>
      <c r="I481" s="119"/>
      <c r="J481" s="147" t="s">
        <v>6</v>
      </c>
      <c r="K481" s="149"/>
      <c r="L481" s="67"/>
    </row>
    <row r="482" spans="1:12" ht="16" thickBot="1" x14ac:dyDescent="0.25">
      <c r="A482" s="120"/>
      <c r="B482" s="127" t="s">
        <v>4</v>
      </c>
      <c r="C482" s="128"/>
      <c r="D482" s="65">
        <f>D481*D479</f>
        <v>0</v>
      </c>
      <c r="E482" s="120"/>
      <c r="F482" s="127" t="s">
        <v>4</v>
      </c>
      <c r="G482" s="129"/>
      <c r="H482" s="65">
        <f>H481*H479</f>
        <v>0</v>
      </c>
      <c r="I482" s="120"/>
      <c r="J482" s="127" t="s">
        <v>4</v>
      </c>
      <c r="K482" s="128"/>
      <c r="L482" s="65">
        <f>L481*L479</f>
        <v>0</v>
      </c>
    </row>
    <row r="483" spans="1:12" ht="16" thickBot="1" x14ac:dyDescent="0.25">
      <c r="A483" s="24" t="s">
        <v>71</v>
      </c>
      <c r="B483" s="137" t="s">
        <v>902</v>
      </c>
      <c r="C483" s="137"/>
      <c r="D483" s="137"/>
      <c r="E483" s="137"/>
      <c r="F483" s="137"/>
      <c r="G483" s="137"/>
      <c r="H483" s="137"/>
      <c r="I483" s="157"/>
      <c r="J483" s="157"/>
      <c r="K483" s="157"/>
      <c r="L483" s="157"/>
    </row>
    <row r="484" spans="1:12" x14ac:dyDescent="0.2">
      <c r="A484" s="118"/>
      <c r="B484" s="16" t="s">
        <v>0</v>
      </c>
      <c r="C484" s="100" t="s">
        <v>180</v>
      </c>
      <c r="D484" s="18" t="s">
        <v>546</v>
      </c>
      <c r="E484" s="118"/>
      <c r="F484" s="2" t="s">
        <v>0</v>
      </c>
      <c r="G484" s="100" t="s">
        <v>181</v>
      </c>
      <c r="H484" s="18" t="s">
        <v>546</v>
      </c>
      <c r="I484" s="118"/>
      <c r="J484" s="16" t="s">
        <v>0</v>
      </c>
      <c r="K484" s="100" t="s">
        <v>182</v>
      </c>
      <c r="L484" s="18" t="s">
        <v>546</v>
      </c>
    </row>
    <row r="485" spans="1:12" ht="24" x14ac:dyDescent="0.2">
      <c r="A485" s="119"/>
      <c r="B485" s="19" t="s">
        <v>2</v>
      </c>
      <c r="C485" s="70" t="s">
        <v>673</v>
      </c>
      <c r="D485" s="121">
        <f>5/H2</f>
        <v>0.76923076923076927</v>
      </c>
      <c r="E485" s="119"/>
      <c r="F485" s="20" t="s">
        <v>2</v>
      </c>
      <c r="G485" s="70" t="s">
        <v>674</v>
      </c>
      <c r="H485" s="121">
        <f>5/H2</f>
        <v>0.76923076923076927</v>
      </c>
      <c r="I485" s="119"/>
      <c r="J485" s="19" t="s">
        <v>2</v>
      </c>
      <c r="K485" s="70" t="s">
        <v>675</v>
      </c>
      <c r="L485" s="121">
        <f>130/H2</f>
        <v>20</v>
      </c>
    </row>
    <row r="486" spans="1:12" ht="33" x14ac:dyDescent="0.2">
      <c r="A486" s="119"/>
      <c r="B486" s="19" t="s">
        <v>3</v>
      </c>
      <c r="C486" s="20" t="s">
        <v>174</v>
      </c>
      <c r="D486" s="131"/>
      <c r="E486" s="119"/>
      <c r="F486" s="20" t="s">
        <v>3</v>
      </c>
      <c r="G486" s="20" t="s">
        <v>175</v>
      </c>
      <c r="H486" s="131"/>
      <c r="I486" s="119"/>
      <c r="J486" s="19" t="s">
        <v>3</v>
      </c>
      <c r="K486" s="20" t="s">
        <v>289</v>
      </c>
      <c r="L486" s="131"/>
    </row>
    <row r="487" spans="1:12" ht="14" customHeight="1" x14ac:dyDescent="0.2">
      <c r="A487" s="119"/>
      <c r="B487" s="124" t="s">
        <v>5</v>
      </c>
      <c r="C487" s="125"/>
      <c r="D487" s="67"/>
      <c r="E487" s="119"/>
      <c r="F487" s="124" t="s">
        <v>6</v>
      </c>
      <c r="G487" s="126"/>
      <c r="H487" s="67"/>
      <c r="I487" s="119"/>
      <c r="J487" s="147" t="s">
        <v>6</v>
      </c>
      <c r="K487" s="149"/>
      <c r="L487" s="67"/>
    </row>
    <row r="488" spans="1:12" ht="16" thickBot="1" x14ac:dyDescent="0.25">
      <c r="A488" s="120"/>
      <c r="B488" s="127" t="s">
        <v>4</v>
      </c>
      <c r="C488" s="128"/>
      <c r="D488" s="65">
        <f>D487*D485</f>
        <v>0</v>
      </c>
      <c r="E488" s="120"/>
      <c r="F488" s="127" t="s">
        <v>4</v>
      </c>
      <c r="G488" s="129"/>
      <c r="H488" s="65">
        <f>H487*H485</f>
        <v>0</v>
      </c>
      <c r="I488" s="120"/>
      <c r="J488" s="127" t="s">
        <v>4</v>
      </c>
      <c r="K488" s="128"/>
      <c r="L488" s="65">
        <f>L487*L485</f>
        <v>0</v>
      </c>
    </row>
    <row r="489" spans="1:12" ht="16" thickBot="1" x14ac:dyDescent="0.25">
      <c r="A489" s="11" t="s">
        <v>71</v>
      </c>
      <c r="B489" s="137" t="s">
        <v>902</v>
      </c>
      <c r="C489" s="137"/>
      <c r="D489" s="137"/>
      <c r="E489" s="137"/>
      <c r="F489" s="137"/>
      <c r="G489" s="137"/>
      <c r="H489" s="137"/>
      <c r="I489" s="157"/>
      <c r="J489" s="157"/>
      <c r="K489" s="157"/>
      <c r="L489" s="157"/>
    </row>
    <row r="490" spans="1:12" x14ac:dyDescent="0.2">
      <c r="A490" s="118"/>
      <c r="B490" s="16" t="s">
        <v>0</v>
      </c>
      <c r="C490" s="100" t="s">
        <v>246</v>
      </c>
      <c r="D490" s="18" t="s">
        <v>546</v>
      </c>
      <c r="E490" s="118"/>
      <c r="F490" s="2" t="s">
        <v>0</v>
      </c>
      <c r="G490" s="100" t="s">
        <v>247</v>
      </c>
      <c r="H490" s="18" t="s">
        <v>546</v>
      </c>
      <c r="I490" s="118"/>
      <c r="J490" s="16" t="s">
        <v>0</v>
      </c>
      <c r="K490" s="110" t="s">
        <v>283</v>
      </c>
      <c r="L490" s="18" t="s">
        <v>546</v>
      </c>
    </row>
    <row r="491" spans="1:12" ht="24" x14ac:dyDescent="0.2">
      <c r="A491" s="119"/>
      <c r="B491" s="19" t="s">
        <v>2</v>
      </c>
      <c r="C491" s="70" t="s">
        <v>670</v>
      </c>
      <c r="D491" s="121">
        <f>5.2/H2</f>
        <v>0.8</v>
      </c>
      <c r="E491" s="119"/>
      <c r="F491" s="20" t="s">
        <v>2</v>
      </c>
      <c r="G491" s="70" t="s">
        <v>671</v>
      </c>
      <c r="H491" s="121">
        <f>5.2/H2</f>
        <v>0.8</v>
      </c>
      <c r="I491" s="119"/>
      <c r="J491" s="19" t="s">
        <v>2</v>
      </c>
      <c r="K491" s="79" t="s">
        <v>672</v>
      </c>
      <c r="L491" s="121">
        <f>140/H2</f>
        <v>21.53846153846154</v>
      </c>
    </row>
    <row r="492" spans="1:12" ht="33" x14ac:dyDescent="0.2">
      <c r="A492" s="119"/>
      <c r="B492" s="19" t="s">
        <v>3</v>
      </c>
      <c r="C492" s="20" t="s">
        <v>162</v>
      </c>
      <c r="D492" s="131"/>
      <c r="E492" s="119"/>
      <c r="F492" s="20" t="s">
        <v>3</v>
      </c>
      <c r="G492" s="20" t="s">
        <v>163</v>
      </c>
      <c r="H492" s="131"/>
      <c r="I492" s="119"/>
      <c r="J492" s="19" t="s">
        <v>3</v>
      </c>
      <c r="K492" s="5" t="s">
        <v>288</v>
      </c>
      <c r="L492" s="131"/>
    </row>
    <row r="493" spans="1:12" x14ac:dyDescent="0.2">
      <c r="A493" s="119"/>
      <c r="B493" s="124" t="s">
        <v>5</v>
      </c>
      <c r="C493" s="125"/>
      <c r="D493" s="67"/>
      <c r="E493" s="119"/>
      <c r="F493" s="124" t="s">
        <v>6</v>
      </c>
      <c r="G493" s="126"/>
      <c r="H493" s="67"/>
      <c r="I493" s="119"/>
      <c r="J493" s="124" t="s">
        <v>6</v>
      </c>
      <c r="K493" s="125"/>
      <c r="L493" s="67"/>
    </row>
    <row r="494" spans="1:12" ht="16" thickBot="1" x14ac:dyDescent="0.25">
      <c r="A494" s="120"/>
      <c r="B494" s="127" t="s">
        <v>4</v>
      </c>
      <c r="C494" s="128"/>
      <c r="D494" s="65">
        <f>D493*D491</f>
        <v>0</v>
      </c>
      <c r="E494" s="120"/>
      <c r="F494" s="127" t="s">
        <v>4</v>
      </c>
      <c r="G494" s="129"/>
      <c r="H494" s="65">
        <f>H493*H491</f>
        <v>0</v>
      </c>
      <c r="I494" s="132"/>
      <c r="J494" s="127" t="s">
        <v>4</v>
      </c>
      <c r="K494" s="128"/>
      <c r="L494" s="65">
        <f>L493*L491</f>
        <v>0</v>
      </c>
    </row>
    <row r="495" spans="1:12" ht="16" thickBot="1" x14ac:dyDescent="0.25">
      <c r="A495" s="11" t="s">
        <v>71</v>
      </c>
      <c r="B495" s="137" t="s">
        <v>173</v>
      </c>
      <c r="C495" s="137"/>
      <c r="D495" s="137"/>
      <c r="E495" s="137"/>
      <c r="F495" s="137"/>
      <c r="G495" s="137"/>
      <c r="H495" s="137"/>
      <c r="I495" s="157"/>
      <c r="J495" s="157"/>
      <c r="K495" s="157"/>
      <c r="L495" s="157"/>
    </row>
    <row r="496" spans="1:12" x14ac:dyDescent="0.2">
      <c r="A496" s="118"/>
      <c r="B496" s="16" t="s">
        <v>0</v>
      </c>
      <c r="C496" s="100" t="s">
        <v>248</v>
      </c>
      <c r="D496" s="18" t="s">
        <v>546</v>
      </c>
      <c r="E496" s="118"/>
      <c r="F496" s="2" t="s">
        <v>0</v>
      </c>
      <c r="G496" s="100" t="s">
        <v>249</v>
      </c>
      <c r="H496" s="18" t="s">
        <v>546</v>
      </c>
      <c r="I496" s="118"/>
      <c r="J496" s="16" t="s">
        <v>0</v>
      </c>
      <c r="K496" s="110" t="s">
        <v>284</v>
      </c>
      <c r="L496" s="18" t="s">
        <v>546</v>
      </c>
    </row>
    <row r="497" spans="1:12" ht="24" x14ac:dyDescent="0.2">
      <c r="A497" s="119"/>
      <c r="B497" s="19" t="s">
        <v>2</v>
      </c>
      <c r="C497" s="70" t="s">
        <v>667</v>
      </c>
      <c r="D497" s="121">
        <f>5/H2</f>
        <v>0.76923076923076927</v>
      </c>
      <c r="E497" s="119"/>
      <c r="F497" s="20" t="s">
        <v>2</v>
      </c>
      <c r="G497" s="70" t="s">
        <v>668</v>
      </c>
      <c r="H497" s="121">
        <f>5/H2</f>
        <v>0.76923076923076927</v>
      </c>
      <c r="I497" s="119"/>
      <c r="J497" s="19" t="s">
        <v>2</v>
      </c>
      <c r="K497" s="79" t="s">
        <v>669</v>
      </c>
      <c r="L497" s="121">
        <f>150/H2</f>
        <v>23.076923076923077</v>
      </c>
    </row>
    <row r="498" spans="1:12" ht="33" x14ac:dyDescent="0.2">
      <c r="A498" s="119"/>
      <c r="B498" s="19" t="s">
        <v>3</v>
      </c>
      <c r="C498" s="20" t="s">
        <v>162</v>
      </c>
      <c r="D498" s="131"/>
      <c r="E498" s="119"/>
      <c r="F498" s="20" t="s">
        <v>3</v>
      </c>
      <c r="G498" s="20" t="s">
        <v>163</v>
      </c>
      <c r="H498" s="131"/>
      <c r="I498" s="119"/>
      <c r="J498" s="19" t="s">
        <v>3</v>
      </c>
      <c r="K498" s="5" t="s">
        <v>287</v>
      </c>
      <c r="L498" s="131"/>
    </row>
    <row r="499" spans="1:12" x14ac:dyDescent="0.2">
      <c r="A499" s="119"/>
      <c r="B499" s="124" t="s">
        <v>5</v>
      </c>
      <c r="C499" s="125"/>
      <c r="D499" s="67"/>
      <c r="E499" s="119"/>
      <c r="F499" s="124" t="s">
        <v>6</v>
      </c>
      <c r="G499" s="126"/>
      <c r="H499" s="67"/>
      <c r="I499" s="119"/>
      <c r="J499" s="124" t="s">
        <v>6</v>
      </c>
      <c r="K499" s="125"/>
      <c r="L499" s="67"/>
    </row>
    <row r="500" spans="1:12" ht="16" thickBot="1" x14ac:dyDescent="0.25">
      <c r="A500" s="120"/>
      <c r="B500" s="127" t="s">
        <v>4</v>
      </c>
      <c r="C500" s="128"/>
      <c r="D500" s="65">
        <f>D499*D497</f>
        <v>0</v>
      </c>
      <c r="E500" s="120"/>
      <c r="F500" s="127" t="s">
        <v>4</v>
      </c>
      <c r="G500" s="129"/>
      <c r="H500" s="65">
        <f>H499*H497</f>
        <v>0</v>
      </c>
      <c r="I500" s="132"/>
      <c r="J500" s="127" t="s">
        <v>4</v>
      </c>
      <c r="K500" s="128"/>
      <c r="L500" s="65">
        <f>L499*L497</f>
        <v>0</v>
      </c>
    </row>
    <row r="501" spans="1:12" ht="16" thickBot="1" x14ac:dyDescent="0.25">
      <c r="A501" s="11" t="s">
        <v>71</v>
      </c>
      <c r="B501" s="137" t="s">
        <v>902</v>
      </c>
      <c r="C501" s="137"/>
      <c r="D501" s="137"/>
      <c r="E501" s="137"/>
      <c r="F501" s="137"/>
      <c r="G501" s="137"/>
      <c r="H501" s="137"/>
      <c r="I501" s="157"/>
      <c r="J501" s="157"/>
      <c r="K501" s="157"/>
      <c r="L501" s="157"/>
    </row>
    <row r="502" spans="1:12" x14ac:dyDescent="0.2">
      <c r="A502" s="118"/>
      <c r="B502" s="16" t="s">
        <v>0</v>
      </c>
      <c r="C502" s="100" t="s">
        <v>330</v>
      </c>
      <c r="D502" s="18" t="s">
        <v>546</v>
      </c>
      <c r="E502" s="118"/>
      <c r="F502" s="2" t="s">
        <v>0</v>
      </c>
      <c r="G502" s="100" t="s">
        <v>331</v>
      </c>
      <c r="H502" s="18" t="s">
        <v>546</v>
      </c>
      <c r="I502" s="118"/>
      <c r="J502" s="16" t="s">
        <v>0</v>
      </c>
      <c r="K502" s="110" t="s">
        <v>332</v>
      </c>
      <c r="L502" s="18" t="s">
        <v>546</v>
      </c>
    </row>
    <row r="503" spans="1:12" ht="24" x14ac:dyDescent="0.2">
      <c r="A503" s="119"/>
      <c r="B503" s="19" t="s">
        <v>2</v>
      </c>
      <c r="C503" s="70" t="s">
        <v>666</v>
      </c>
      <c r="D503" s="121">
        <f>5.2/H2</f>
        <v>0.8</v>
      </c>
      <c r="E503" s="119"/>
      <c r="F503" s="20" t="s">
        <v>2</v>
      </c>
      <c r="G503" s="70" t="s">
        <v>665</v>
      </c>
      <c r="H503" s="121">
        <f>5.2/H2</f>
        <v>0.8</v>
      </c>
      <c r="I503" s="119"/>
      <c r="J503" s="19" t="s">
        <v>2</v>
      </c>
      <c r="K503" s="79" t="s">
        <v>664</v>
      </c>
      <c r="L503" s="121">
        <f>130/H2</f>
        <v>20</v>
      </c>
    </row>
    <row r="504" spans="1:12" ht="33" x14ac:dyDescent="0.2">
      <c r="A504" s="119"/>
      <c r="B504" s="19" t="s">
        <v>3</v>
      </c>
      <c r="C504" s="20" t="s">
        <v>162</v>
      </c>
      <c r="D504" s="131"/>
      <c r="E504" s="119"/>
      <c r="F504" s="20" t="s">
        <v>3</v>
      </c>
      <c r="G504" s="20" t="s">
        <v>163</v>
      </c>
      <c r="H504" s="131"/>
      <c r="I504" s="119"/>
      <c r="J504" s="19" t="s">
        <v>3</v>
      </c>
      <c r="K504" s="5" t="s">
        <v>333</v>
      </c>
      <c r="L504" s="131"/>
    </row>
    <row r="505" spans="1:12" ht="33" customHeight="1" x14ac:dyDescent="0.2">
      <c r="A505" s="119"/>
      <c r="B505" s="124" t="s">
        <v>5</v>
      </c>
      <c r="C505" s="125"/>
      <c r="D505" s="67"/>
      <c r="E505" s="119"/>
      <c r="F505" s="124" t="s">
        <v>6</v>
      </c>
      <c r="G505" s="126"/>
      <c r="H505" s="67"/>
      <c r="I505" s="119"/>
      <c r="J505" s="124" t="s">
        <v>6</v>
      </c>
      <c r="K505" s="125"/>
      <c r="L505" s="67"/>
    </row>
    <row r="506" spans="1:12" ht="16" thickBot="1" x14ac:dyDescent="0.25">
      <c r="A506" s="120"/>
      <c r="B506" s="127" t="s">
        <v>4</v>
      </c>
      <c r="C506" s="128"/>
      <c r="D506" s="65">
        <f>D505*D503</f>
        <v>0</v>
      </c>
      <c r="E506" s="120"/>
      <c r="F506" s="127" t="s">
        <v>4</v>
      </c>
      <c r="G506" s="129"/>
      <c r="H506" s="65">
        <f>H505*H503</f>
        <v>0</v>
      </c>
      <c r="I506" s="132"/>
      <c r="J506" s="127" t="s">
        <v>4</v>
      </c>
      <c r="K506" s="128"/>
      <c r="L506" s="65">
        <f>L505*L503</f>
        <v>0</v>
      </c>
    </row>
    <row r="507" spans="1:12" ht="16" thickBot="1" x14ac:dyDescent="0.25">
      <c r="A507" s="11" t="s">
        <v>71</v>
      </c>
      <c r="B507" s="137" t="s">
        <v>173</v>
      </c>
      <c r="C507" s="137"/>
      <c r="D507" s="137"/>
      <c r="E507" s="137"/>
      <c r="F507" s="137"/>
      <c r="G507" s="137"/>
      <c r="H507" s="137"/>
      <c r="I507" s="157"/>
      <c r="J507" s="157"/>
      <c r="K507" s="157"/>
      <c r="L507" s="157"/>
    </row>
    <row r="508" spans="1:12" x14ac:dyDescent="0.2">
      <c r="A508" s="118"/>
      <c r="B508" s="16" t="s">
        <v>0</v>
      </c>
      <c r="C508" s="100" t="s">
        <v>334</v>
      </c>
      <c r="D508" s="18" t="s">
        <v>546</v>
      </c>
      <c r="E508" s="118"/>
      <c r="F508" s="2" t="s">
        <v>0</v>
      </c>
      <c r="G508" s="100" t="s">
        <v>335</v>
      </c>
      <c r="H508" s="18" t="s">
        <v>546</v>
      </c>
      <c r="I508" s="118"/>
      <c r="J508" s="16" t="s">
        <v>0</v>
      </c>
      <c r="K508" s="111" t="s">
        <v>337</v>
      </c>
      <c r="L508" s="18" t="s">
        <v>546</v>
      </c>
    </row>
    <row r="509" spans="1:12" ht="24" x14ac:dyDescent="0.2">
      <c r="A509" s="119"/>
      <c r="B509" s="19" t="s">
        <v>2</v>
      </c>
      <c r="C509" s="70" t="s">
        <v>661</v>
      </c>
      <c r="D509" s="121">
        <f>5/H2</f>
        <v>0.76923076923076927</v>
      </c>
      <c r="E509" s="119"/>
      <c r="F509" s="20" t="s">
        <v>2</v>
      </c>
      <c r="G509" s="70" t="s">
        <v>662</v>
      </c>
      <c r="H509" s="121">
        <f>5/H2</f>
        <v>0.76923076923076927</v>
      </c>
      <c r="I509" s="119"/>
      <c r="J509" s="19" t="s">
        <v>2</v>
      </c>
      <c r="K509" s="79" t="s">
        <v>663</v>
      </c>
      <c r="L509" s="121">
        <f>130/H2</f>
        <v>20</v>
      </c>
    </row>
    <row r="510" spans="1:12" ht="33" x14ac:dyDescent="0.2">
      <c r="A510" s="119"/>
      <c r="B510" s="19" t="s">
        <v>3</v>
      </c>
      <c r="C510" s="20" t="s">
        <v>162</v>
      </c>
      <c r="D510" s="131"/>
      <c r="E510" s="119"/>
      <c r="F510" s="20" t="s">
        <v>3</v>
      </c>
      <c r="G510" s="20" t="s">
        <v>163</v>
      </c>
      <c r="H510" s="131"/>
      <c r="I510" s="119"/>
      <c r="J510" s="19" t="s">
        <v>3</v>
      </c>
      <c r="K510" s="5" t="s">
        <v>336</v>
      </c>
      <c r="L510" s="131"/>
    </row>
    <row r="511" spans="1:12" ht="17" customHeight="1" x14ac:dyDescent="0.2">
      <c r="A511" s="119"/>
      <c r="B511" s="124" t="s">
        <v>5</v>
      </c>
      <c r="C511" s="125"/>
      <c r="D511" s="67"/>
      <c r="E511" s="119"/>
      <c r="F511" s="124" t="s">
        <v>6</v>
      </c>
      <c r="G511" s="126"/>
      <c r="H511" s="67"/>
      <c r="I511" s="119"/>
      <c r="J511" s="124" t="s">
        <v>6</v>
      </c>
      <c r="K511" s="125"/>
      <c r="L511" s="67"/>
    </row>
    <row r="512" spans="1:12" ht="16" thickBot="1" x14ac:dyDescent="0.25">
      <c r="A512" s="120"/>
      <c r="B512" s="127" t="s">
        <v>4</v>
      </c>
      <c r="C512" s="128"/>
      <c r="D512" s="65">
        <f>D511*D509</f>
        <v>0</v>
      </c>
      <c r="E512" s="120"/>
      <c r="F512" s="127" t="s">
        <v>4</v>
      </c>
      <c r="G512" s="129"/>
      <c r="H512" s="65">
        <f>H511*H509</f>
        <v>0</v>
      </c>
      <c r="I512" s="132"/>
      <c r="J512" s="127" t="s">
        <v>4</v>
      </c>
      <c r="K512" s="128"/>
      <c r="L512" s="65">
        <f>L511*L509</f>
        <v>0</v>
      </c>
    </row>
    <row r="513" spans="1:12" ht="16" thickBot="1" x14ac:dyDescent="0.25">
      <c r="A513" s="11" t="s">
        <v>71</v>
      </c>
      <c r="B513" s="137" t="s">
        <v>173</v>
      </c>
      <c r="C513" s="137"/>
      <c r="D513" s="137"/>
      <c r="E513" s="137"/>
      <c r="F513" s="137"/>
      <c r="G513" s="137"/>
      <c r="H513" s="137"/>
      <c r="I513" s="157"/>
      <c r="J513" s="157"/>
      <c r="K513" s="157"/>
      <c r="L513" s="157"/>
    </row>
    <row r="514" spans="1:12" x14ac:dyDescent="0.2">
      <c r="A514" s="118"/>
      <c r="B514" s="16" t="s">
        <v>0</v>
      </c>
      <c r="C514" s="100" t="s">
        <v>338</v>
      </c>
      <c r="D514" s="18" t="s">
        <v>546</v>
      </c>
      <c r="E514" s="118"/>
      <c r="F514" s="2" t="s">
        <v>0</v>
      </c>
      <c r="G514" s="100" t="s">
        <v>339</v>
      </c>
      <c r="H514" s="18" t="s">
        <v>546</v>
      </c>
      <c r="I514" s="118"/>
      <c r="J514" s="16" t="s">
        <v>0</v>
      </c>
      <c r="K514" s="110" t="s">
        <v>340</v>
      </c>
      <c r="L514" s="18" t="s">
        <v>546</v>
      </c>
    </row>
    <row r="515" spans="1:12" ht="24" x14ac:dyDescent="0.2">
      <c r="A515" s="119"/>
      <c r="B515" s="19" t="s">
        <v>2</v>
      </c>
      <c r="C515" s="70" t="s">
        <v>660</v>
      </c>
      <c r="D515" s="121">
        <f>5.2/H2</f>
        <v>0.8</v>
      </c>
      <c r="E515" s="119"/>
      <c r="F515" s="20" t="s">
        <v>2</v>
      </c>
      <c r="G515" s="70" t="s">
        <v>659</v>
      </c>
      <c r="H515" s="121">
        <f>5.2/H2</f>
        <v>0.8</v>
      </c>
      <c r="I515" s="119"/>
      <c r="J515" s="19" t="s">
        <v>2</v>
      </c>
      <c r="K515" s="79" t="s">
        <v>658</v>
      </c>
      <c r="L515" s="121">
        <f>130/H2</f>
        <v>20</v>
      </c>
    </row>
    <row r="516" spans="1:12" ht="33" x14ac:dyDescent="0.2">
      <c r="A516" s="119"/>
      <c r="B516" s="19" t="s">
        <v>3</v>
      </c>
      <c r="C516" s="20" t="s">
        <v>162</v>
      </c>
      <c r="D516" s="131"/>
      <c r="E516" s="119"/>
      <c r="F516" s="20" t="s">
        <v>3</v>
      </c>
      <c r="G516" s="20" t="s">
        <v>163</v>
      </c>
      <c r="H516" s="131"/>
      <c r="I516" s="119"/>
      <c r="J516" s="19" t="s">
        <v>3</v>
      </c>
      <c r="K516" s="5" t="s">
        <v>341</v>
      </c>
      <c r="L516" s="131"/>
    </row>
    <row r="517" spans="1:12" ht="18" customHeight="1" x14ac:dyDescent="0.2">
      <c r="A517" s="119"/>
      <c r="B517" s="124" t="s">
        <v>5</v>
      </c>
      <c r="C517" s="125"/>
      <c r="D517" s="67"/>
      <c r="E517" s="119"/>
      <c r="F517" s="124" t="s">
        <v>6</v>
      </c>
      <c r="G517" s="125"/>
      <c r="H517" s="67"/>
      <c r="I517" s="119"/>
      <c r="J517" s="124" t="s">
        <v>6</v>
      </c>
      <c r="K517" s="125"/>
      <c r="L517" s="67"/>
    </row>
    <row r="518" spans="1:12" ht="16" thickBot="1" x14ac:dyDescent="0.25">
      <c r="A518" s="120"/>
      <c r="B518" s="127" t="s">
        <v>4</v>
      </c>
      <c r="C518" s="128"/>
      <c r="D518" s="65">
        <f>D517*D515</f>
        <v>0</v>
      </c>
      <c r="E518" s="132"/>
      <c r="F518" s="127" t="s">
        <v>4</v>
      </c>
      <c r="G518" s="128"/>
      <c r="H518" s="65">
        <f>H517*H515</f>
        <v>0</v>
      </c>
      <c r="I518" s="132"/>
      <c r="J518" s="127" t="s">
        <v>4</v>
      </c>
      <c r="K518" s="128"/>
      <c r="L518" s="65">
        <f>L517*L515</f>
        <v>0</v>
      </c>
    </row>
    <row r="519" spans="1:12" ht="16" thickBot="1" x14ac:dyDescent="0.25">
      <c r="A519" s="11" t="s">
        <v>71</v>
      </c>
      <c r="B519" s="137" t="s">
        <v>173</v>
      </c>
      <c r="C519" s="137"/>
      <c r="D519" s="137"/>
      <c r="E519" s="137"/>
      <c r="F519" s="137"/>
      <c r="G519" s="137"/>
      <c r="H519" s="137"/>
      <c r="I519" s="157"/>
      <c r="J519" s="157"/>
      <c r="K519" s="157"/>
      <c r="L519" s="157"/>
    </row>
    <row r="520" spans="1:12" x14ac:dyDescent="0.2">
      <c r="A520" s="118"/>
      <c r="B520" s="16" t="s">
        <v>0</v>
      </c>
      <c r="C520" s="100" t="s">
        <v>342</v>
      </c>
      <c r="D520" s="18" t="s">
        <v>546</v>
      </c>
      <c r="E520" s="118"/>
      <c r="F520" s="2" t="s">
        <v>0</v>
      </c>
      <c r="G520" s="100" t="s">
        <v>343</v>
      </c>
      <c r="H520" s="18" t="s">
        <v>546</v>
      </c>
      <c r="I520" s="118"/>
      <c r="J520" s="16" t="s">
        <v>0</v>
      </c>
      <c r="K520" s="110" t="s">
        <v>344</v>
      </c>
      <c r="L520" s="18" t="s">
        <v>546</v>
      </c>
    </row>
    <row r="521" spans="1:12" ht="24" x14ac:dyDescent="0.2">
      <c r="A521" s="119"/>
      <c r="B521" s="19" t="s">
        <v>2</v>
      </c>
      <c r="C521" s="70" t="s">
        <v>655</v>
      </c>
      <c r="D521" s="121">
        <f>5.2/H2</f>
        <v>0.8</v>
      </c>
      <c r="E521" s="119"/>
      <c r="F521" s="20" t="s">
        <v>2</v>
      </c>
      <c r="G521" s="70" t="s">
        <v>656</v>
      </c>
      <c r="H521" s="121">
        <f>5.2/H2</f>
        <v>0.8</v>
      </c>
      <c r="I521" s="119"/>
      <c r="J521" s="19" t="s">
        <v>2</v>
      </c>
      <c r="K521" s="79" t="s">
        <v>657</v>
      </c>
      <c r="L521" s="121">
        <f>130/H2</f>
        <v>20</v>
      </c>
    </row>
    <row r="522" spans="1:12" ht="33" x14ac:dyDescent="0.2">
      <c r="A522" s="119"/>
      <c r="B522" s="19" t="s">
        <v>3</v>
      </c>
      <c r="C522" s="20" t="s">
        <v>162</v>
      </c>
      <c r="D522" s="131"/>
      <c r="E522" s="119"/>
      <c r="F522" s="20" t="s">
        <v>3</v>
      </c>
      <c r="G522" s="20" t="s">
        <v>163</v>
      </c>
      <c r="H522" s="131"/>
      <c r="I522" s="119"/>
      <c r="J522" s="19" t="s">
        <v>3</v>
      </c>
      <c r="K522" s="5" t="s">
        <v>345</v>
      </c>
      <c r="L522" s="131"/>
    </row>
    <row r="523" spans="1:12" ht="18" customHeight="1" x14ac:dyDescent="0.2">
      <c r="A523" s="119"/>
      <c r="B523" s="124" t="s">
        <v>5</v>
      </c>
      <c r="C523" s="125"/>
      <c r="D523" s="67"/>
      <c r="E523" s="119"/>
      <c r="F523" s="124" t="s">
        <v>6</v>
      </c>
      <c r="G523" s="126"/>
      <c r="H523" s="67"/>
      <c r="I523" s="119"/>
      <c r="J523" s="124" t="s">
        <v>6</v>
      </c>
      <c r="K523" s="125"/>
      <c r="L523" s="67"/>
    </row>
    <row r="524" spans="1:12" ht="16" thickBot="1" x14ac:dyDescent="0.25">
      <c r="A524" s="120"/>
      <c r="B524" s="127" t="s">
        <v>4</v>
      </c>
      <c r="C524" s="128"/>
      <c r="D524" s="65">
        <f>D523*D521</f>
        <v>0</v>
      </c>
      <c r="E524" s="120"/>
      <c r="F524" s="127" t="s">
        <v>4</v>
      </c>
      <c r="G524" s="129"/>
      <c r="H524" s="65">
        <f>H523*H521</f>
        <v>0</v>
      </c>
      <c r="I524" s="132"/>
      <c r="J524" s="127" t="s">
        <v>4</v>
      </c>
      <c r="K524" s="128"/>
      <c r="L524" s="65">
        <f>L523*L521</f>
        <v>0</v>
      </c>
    </row>
    <row r="525" spans="1:12" ht="16" thickBot="1" x14ac:dyDescent="0.25">
      <c r="A525" s="11" t="s">
        <v>71</v>
      </c>
      <c r="B525" s="137" t="s">
        <v>902</v>
      </c>
      <c r="C525" s="137"/>
      <c r="D525" s="137"/>
      <c r="E525" s="137"/>
      <c r="F525" s="137"/>
      <c r="G525" s="137"/>
      <c r="H525" s="137"/>
      <c r="I525" s="157"/>
      <c r="J525" s="157"/>
      <c r="K525" s="157"/>
      <c r="L525" s="157"/>
    </row>
    <row r="526" spans="1:12" x14ac:dyDescent="0.2">
      <c r="A526" s="118"/>
      <c r="B526" s="16" t="s">
        <v>0</v>
      </c>
      <c r="C526" s="100" t="s">
        <v>250</v>
      </c>
      <c r="D526" s="18" t="s">
        <v>546</v>
      </c>
      <c r="E526" s="118"/>
      <c r="F526" s="2" t="s">
        <v>0</v>
      </c>
      <c r="G526" s="100" t="s">
        <v>251</v>
      </c>
      <c r="H526" s="18" t="s">
        <v>546</v>
      </c>
      <c r="I526" s="118"/>
      <c r="J526" s="16" t="s">
        <v>0</v>
      </c>
      <c r="K526" s="110" t="s">
        <v>285</v>
      </c>
      <c r="L526" s="18" t="s">
        <v>546</v>
      </c>
    </row>
    <row r="527" spans="1:12" ht="24" x14ac:dyDescent="0.2">
      <c r="A527" s="119"/>
      <c r="B527" s="19" t="s">
        <v>2</v>
      </c>
      <c r="C527" s="70" t="s">
        <v>654</v>
      </c>
      <c r="D527" s="121">
        <f>5/H2</f>
        <v>0.76923076923076927</v>
      </c>
      <c r="E527" s="119"/>
      <c r="F527" s="20" t="s">
        <v>2</v>
      </c>
      <c r="G527" s="70" t="s">
        <v>653</v>
      </c>
      <c r="H527" s="121">
        <f>5/H2</f>
        <v>0.76923076923076927</v>
      </c>
      <c r="I527" s="119"/>
      <c r="J527" s="19" t="s">
        <v>2</v>
      </c>
      <c r="K527" s="79" t="s">
        <v>652</v>
      </c>
      <c r="L527" s="121">
        <f>130/H2</f>
        <v>20</v>
      </c>
    </row>
    <row r="528" spans="1:12" ht="33" x14ac:dyDescent="0.2">
      <c r="A528" s="119"/>
      <c r="B528" s="19" t="s">
        <v>3</v>
      </c>
      <c r="C528" s="20" t="s">
        <v>162</v>
      </c>
      <c r="D528" s="131"/>
      <c r="E528" s="119"/>
      <c r="F528" s="20" t="s">
        <v>3</v>
      </c>
      <c r="G528" s="20" t="s">
        <v>163</v>
      </c>
      <c r="H528" s="131"/>
      <c r="I528" s="119"/>
      <c r="J528" s="19" t="s">
        <v>3</v>
      </c>
      <c r="K528" s="5" t="s">
        <v>286</v>
      </c>
      <c r="L528" s="131"/>
    </row>
    <row r="529" spans="1:12" ht="14" customHeight="1" x14ac:dyDescent="0.2">
      <c r="A529" s="119"/>
      <c r="B529" s="124" t="s">
        <v>5</v>
      </c>
      <c r="C529" s="125"/>
      <c r="D529" s="67"/>
      <c r="E529" s="119"/>
      <c r="F529" s="124" t="s">
        <v>6</v>
      </c>
      <c r="G529" s="126"/>
      <c r="H529" s="67"/>
      <c r="I529" s="119"/>
      <c r="J529" s="124" t="s">
        <v>6</v>
      </c>
      <c r="K529" s="125"/>
      <c r="L529" s="67"/>
    </row>
    <row r="530" spans="1:12" ht="16" thickBot="1" x14ac:dyDescent="0.25">
      <c r="A530" s="120"/>
      <c r="B530" s="127" t="s">
        <v>4</v>
      </c>
      <c r="C530" s="128"/>
      <c r="D530" s="65">
        <f>D529*D527</f>
        <v>0</v>
      </c>
      <c r="E530" s="120"/>
      <c r="F530" s="127" t="s">
        <v>4</v>
      </c>
      <c r="G530" s="129"/>
      <c r="H530" s="65">
        <f>H529*H527</f>
        <v>0</v>
      </c>
      <c r="I530" s="132"/>
      <c r="J530" s="127" t="s">
        <v>4</v>
      </c>
      <c r="K530" s="128"/>
      <c r="L530" s="65">
        <f>L529*L527</f>
        <v>0</v>
      </c>
    </row>
    <row r="531" spans="1:12" ht="16" thickBot="1" x14ac:dyDescent="0.25">
      <c r="A531" s="11" t="s">
        <v>71</v>
      </c>
      <c r="B531" s="137" t="s">
        <v>902</v>
      </c>
      <c r="C531" s="137"/>
      <c r="D531" s="137"/>
      <c r="E531" s="137"/>
      <c r="F531" s="137"/>
      <c r="G531" s="137"/>
      <c r="H531" s="137"/>
      <c r="I531" s="157"/>
      <c r="J531" s="157"/>
      <c r="K531" s="157"/>
      <c r="L531" s="157"/>
    </row>
    <row r="532" spans="1:12" x14ac:dyDescent="0.2">
      <c r="A532" s="118"/>
      <c r="B532" s="16" t="s">
        <v>0</v>
      </c>
      <c r="C532" s="100" t="s">
        <v>189</v>
      </c>
      <c r="D532" s="18" t="s">
        <v>546</v>
      </c>
      <c r="E532" s="118"/>
      <c r="F532" s="2" t="s">
        <v>0</v>
      </c>
      <c r="G532" s="100" t="s">
        <v>190</v>
      </c>
      <c r="H532" s="18" t="s">
        <v>546</v>
      </c>
      <c r="I532" s="118"/>
      <c r="J532" s="16" t="s">
        <v>0</v>
      </c>
      <c r="K532" s="100" t="s">
        <v>191</v>
      </c>
      <c r="L532" s="18" t="s">
        <v>546</v>
      </c>
    </row>
    <row r="533" spans="1:12" ht="24" x14ac:dyDescent="0.2">
      <c r="A533" s="119"/>
      <c r="B533" s="19" t="s">
        <v>2</v>
      </c>
      <c r="C533" s="70" t="s">
        <v>646</v>
      </c>
      <c r="D533" s="121">
        <f>5/H2</f>
        <v>0.76923076923076927</v>
      </c>
      <c r="E533" s="119"/>
      <c r="F533" s="20" t="s">
        <v>2</v>
      </c>
      <c r="G533" s="71" t="s">
        <v>647</v>
      </c>
      <c r="H533" s="121">
        <f>5/H2</f>
        <v>0.76923076923076927</v>
      </c>
      <c r="I533" s="119"/>
      <c r="J533" s="19" t="s">
        <v>2</v>
      </c>
      <c r="K533" s="70" t="s">
        <v>648</v>
      </c>
      <c r="L533" s="121">
        <f>130/H2</f>
        <v>20</v>
      </c>
    </row>
    <row r="534" spans="1:12" ht="33" x14ac:dyDescent="0.2">
      <c r="A534" s="119"/>
      <c r="B534" s="19" t="s">
        <v>3</v>
      </c>
      <c r="C534" s="20" t="s">
        <v>174</v>
      </c>
      <c r="D534" s="131"/>
      <c r="E534" s="119"/>
      <c r="F534" s="20" t="s">
        <v>3</v>
      </c>
      <c r="G534" s="20" t="s">
        <v>175</v>
      </c>
      <c r="H534" s="131"/>
      <c r="I534" s="119"/>
      <c r="J534" s="19" t="s">
        <v>3</v>
      </c>
      <c r="K534" s="20" t="s">
        <v>192</v>
      </c>
      <c r="L534" s="131"/>
    </row>
    <row r="535" spans="1:12" ht="19" customHeight="1" x14ac:dyDescent="0.2">
      <c r="A535" s="119"/>
      <c r="B535" s="124" t="s">
        <v>5</v>
      </c>
      <c r="C535" s="125"/>
      <c r="D535" s="67"/>
      <c r="E535" s="119"/>
      <c r="F535" s="124" t="s">
        <v>6</v>
      </c>
      <c r="G535" s="126"/>
      <c r="H535" s="67"/>
      <c r="I535" s="119"/>
      <c r="J535" s="147" t="s">
        <v>6</v>
      </c>
      <c r="K535" s="149"/>
      <c r="L535" s="67"/>
    </row>
    <row r="536" spans="1:12" ht="16" thickBot="1" x14ac:dyDescent="0.25">
      <c r="A536" s="120"/>
      <c r="B536" s="127" t="s">
        <v>4</v>
      </c>
      <c r="C536" s="128"/>
      <c r="D536" s="65">
        <f>D535*D533</f>
        <v>0</v>
      </c>
      <c r="E536" s="120"/>
      <c r="F536" s="127" t="s">
        <v>4</v>
      </c>
      <c r="G536" s="129"/>
      <c r="H536" s="65">
        <f>H535*H533</f>
        <v>0</v>
      </c>
      <c r="I536" s="120"/>
      <c r="J536" s="127" t="s">
        <v>4</v>
      </c>
      <c r="K536" s="128"/>
      <c r="L536" s="65">
        <f>L535*L533</f>
        <v>0</v>
      </c>
    </row>
    <row r="537" spans="1:12" ht="16" thickBot="1" x14ac:dyDescent="0.25">
      <c r="A537" s="11" t="s">
        <v>71</v>
      </c>
      <c r="B537" s="137" t="s">
        <v>173</v>
      </c>
      <c r="C537" s="137"/>
      <c r="D537" s="137"/>
      <c r="E537" s="137"/>
      <c r="F537" s="137"/>
      <c r="G537" s="137"/>
      <c r="H537" s="137"/>
      <c r="I537" s="157"/>
      <c r="J537" s="157"/>
      <c r="K537" s="157"/>
      <c r="L537" s="157"/>
    </row>
    <row r="538" spans="1:12" x14ac:dyDescent="0.2">
      <c r="A538" s="118"/>
      <c r="B538" s="16" t="s">
        <v>0</v>
      </c>
      <c r="C538" s="100" t="s">
        <v>968</v>
      </c>
      <c r="D538" s="18" t="s">
        <v>546</v>
      </c>
      <c r="E538" s="118"/>
      <c r="F538" s="2" t="s">
        <v>0</v>
      </c>
      <c r="G538" s="100" t="s">
        <v>967</v>
      </c>
      <c r="H538" s="18" t="s">
        <v>546</v>
      </c>
      <c r="I538" s="118"/>
      <c r="J538" s="16" t="s">
        <v>0</v>
      </c>
      <c r="K538" s="100" t="s">
        <v>969</v>
      </c>
      <c r="L538" s="18" t="s">
        <v>546</v>
      </c>
    </row>
    <row r="539" spans="1:12" ht="24" x14ac:dyDescent="0.2">
      <c r="A539" s="119"/>
      <c r="B539" s="19" t="s">
        <v>2</v>
      </c>
      <c r="C539" s="70" t="s">
        <v>965</v>
      </c>
      <c r="D539" s="121">
        <f>5/H2</f>
        <v>0.76923076923076927</v>
      </c>
      <c r="E539" s="119"/>
      <c r="F539" s="20" t="s">
        <v>2</v>
      </c>
      <c r="G539" s="71" t="s">
        <v>966</v>
      </c>
      <c r="H539" s="121">
        <f>5/H2</f>
        <v>0.76923076923076927</v>
      </c>
      <c r="I539" s="119"/>
      <c r="J539" s="19" t="s">
        <v>2</v>
      </c>
      <c r="K539" s="70" t="s">
        <v>970</v>
      </c>
      <c r="L539" s="121">
        <f>150/H2</f>
        <v>23.076923076923077</v>
      </c>
    </row>
    <row r="540" spans="1:12" ht="33" x14ac:dyDescent="0.2">
      <c r="A540" s="119"/>
      <c r="B540" s="19" t="s">
        <v>3</v>
      </c>
      <c r="C540" s="20" t="s">
        <v>174</v>
      </c>
      <c r="D540" s="131"/>
      <c r="E540" s="119"/>
      <c r="F540" s="20" t="s">
        <v>3</v>
      </c>
      <c r="G540" s="20" t="s">
        <v>175</v>
      </c>
      <c r="H540" s="131"/>
      <c r="I540" s="119"/>
      <c r="J540" s="19" t="s">
        <v>3</v>
      </c>
      <c r="K540" s="20" t="s">
        <v>971</v>
      </c>
      <c r="L540" s="131"/>
    </row>
    <row r="541" spans="1:12" x14ac:dyDescent="0.2">
      <c r="A541" s="119"/>
      <c r="B541" s="124" t="s">
        <v>5</v>
      </c>
      <c r="C541" s="125"/>
      <c r="D541" s="67"/>
      <c r="E541" s="119"/>
      <c r="F541" s="124" t="s">
        <v>6</v>
      </c>
      <c r="G541" s="126"/>
      <c r="H541" s="67"/>
      <c r="I541" s="119"/>
      <c r="J541" s="147" t="s">
        <v>6</v>
      </c>
      <c r="K541" s="149"/>
      <c r="L541" s="67"/>
    </row>
    <row r="542" spans="1:12" ht="16" thickBot="1" x14ac:dyDescent="0.25">
      <c r="A542" s="120"/>
      <c r="B542" s="127" t="s">
        <v>4</v>
      </c>
      <c r="C542" s="128"/>
      <c r="D542" s="65">
        <f>D541*D539</f>
        <v>0</v>
      </c>
      <c r="E542" s="120"/>
      <c r="F542" s="127" t="s">
        <v>4</v>
      </c>
      <c r="G542" s="129"/>
      <c r="H542" s="65">
        <f>H541*H539</f>
        <v>0</v>
      </c>
      <c r="I542" s="120"/>
      <c r="J542" s="127" t="s">
        <v>4</v>
      </c>
      <c r="K542" s="128"/>
      <c r="L542" s="65">
        <f>L541*L539</f>
        <v>0</v>
      </c>
    </row>
    <row r="543" spans="1:12" ht="16" thickBot="1" x14ac:dyDescent="0.25">
      <c r="A543" s="11" t="s">
        <v>71</v>
      </c>
      <c r="B543" s="137" t="s">
        <v>173</v>
      </c>
      <c r="C543" s="137"/>
      <c r="D543" s="137"/>
      <c r="E543" s="137"/>
      <c r="F543" s="137"/>
      <c r="G543" s="137"/>
      <c r="H543" s="137"/>
      <c r="I543" s="157"/>
      <c r="J543" s="157"/>
      <c r="K543" s="157"/>
      <c r="L543" s="157"/>
    </row>
    <row r="544" spans="1:12" x14ac:dyDescent="0.2">
      <c r="A544" s="118"/>
      <c r="B544" s="16" t="s">
        <v>0</v>
      </c>
      <c r="C544" s="100" t="s">
        <v>523</v>
      </c>
      <c r="D544" s="18" t="s">
        <v>546</v>
      </c>
      <c r="E544" s="118"/>
      <c r="F544" s="2" t="s">
        <v>0</v>
      </c>
      <c r="G544" s="100" t="s">
        <v>524</v>
      </c>
      <c r="H544" s="18" t="s">
        <v>546</v>
      </c>
      <c r="I544" s="118"/>
      <c r="J544" s="16" t="s">
        <v>0</v>
      </c>
      <c r="K544" s="100" t="s">
        <v>525</v>
      </c>
      <c r="L544" s="18" t="s">
        <v>546</v>
      </c>
    </row>
    <row r="545" spans="1:12" ht="24" x14ac:dyDescent="0.2">
      <c r="A545" s="119"/>
      <c r="B545" s="19" t="s">
        <v>2</v>
      </c>
      <c r="C545" s="70" t="s">
        <v>649</v>
      </c>
      <c r="D545" s="121">
        <f>5.2/H2</f>
        <v>0.8</v>
      </c>
      <c r="E545" s="119"/>
      <c r="F545" s="20" t="s">
        <v>2</v>
      </c>
      <c r="G545" s="70" t="s">
        <v>650</v>
      </c>
      <c r="H545" s="121">
        <f>5.2/H2</f>
        <v>0.8</v>
      </c>
      <c r="I545" s="119"/>
      <c r="J545" s="19" t="s">
        <v>2</v>
      </c>
      <c r="K545" s="70" t="s">
        <v>651</v>
      </c>
      <c r="L545" s="121">
        <f>150/H2</f>
        <v>23.076923076923077</v>
      </c>
    </row>
    <row r="546" spans="1:12" ht="33" x14ac:dyDescent="0.2">
      <c r="A546" s="119"/>
      <c r="B546" s="19" t="s">
        <v>3</v>
      </c>
      <c r="C546" s="20" t="s">
        <v>174</v>
      </c>
      <c r="D546" s="131"/>
      <c r="E546" s="119"/>
      <c r="F546" s="20" t="s">
        <v>3</v>
      </c>
      <c r="G546" s="20" t="s">
        <v>175</v>
      </c>
      <c r="H546" s="131"/>
      <c r="I546" s="119"/>
      <c r="J546" s="19" t="s">
        <v>3</v>
      </c>
      <c r="K546" s="20" t="s">
        <v>526</v>
      </c>
      <c r="L546" s="131"/>
    </row>
    <row r="547" spans="1:12" ht="18" customHeight="1" x14ac:dyDescent="0.2">
      <c r="A547" s="119"/>
      <c r="B547" s="124" t="s">
        <v>5</v>
      </c>
      <c r="C547" s="125"/>
      <c r="D547" s="67"/>
      <c r="E547" s="119"/>
      <c r="F547" s="124" t="s">
        <v>6</v>
      </c>
      <c r="G547" s="126"/>
      <c r="H547" s="67"/>
      <c r="I547" s="119"/>
      <c r="J547" s="147" t="s">
        <v>6</v>
      </c>
      <c r="K547" s="149"/>
      <c r="L547" s="67"/>
    </row>
    <row r="548" spans="1:12" ht="16" thickBot="1" x14ac:dyDescent="0.25">
      <c r="A548" s="120"/>
      <c r="B548" s="127" t="s">
        <v>4</v>
      </c>
      <c r="C548" s="128"/>
      <c r="D548" s="65">
        <f>D547*D545</f>
        <v>0</v>
      </c>
      <c r="E548" s="120"/>
      <c r="F548" s="127" t="s">
        <v>4</v>
      </c>
      <c r="G548" s="129"/>
      <c r="H548" s="65">
        <f>H547*H545</f>
        <v>0</v>
      </c>
      <c r="I548" s="120"/>
      <c r="J548" s="127" t="s">
        <v>4</v>
      </c>
      <c r="K548" s="128"/>
      <c r="L548" s="65">
        <f>L547*L545</f>
        <v>0</v>
      </c>
    </row>
    <row r="549" spans="1:12" ht="16" thickBot="1" x14ac:dyDescent="0.25">
      <c r="A549" s="24" t="s">
        <v>71</v>
      </c>
      <c r="B549" s="137" t="s">
        <v>173</v>
      </c>
      <c r="C549" s="137"/>
      <c r="D549" s="137"/>
      <c r="E549" s="137"/>
      <c r="F549" s="137"/>
      <c r="G549" s="137"/>
      <c r="H549" s="137"/>
      <c r="I549" s="157"/>
      <c r="J549" s="157"/>
      <c r="K549" s="157"/>
      <c r="L549" s="157"/>
    </row>
    <row r="550" spans="1:12" x14ac:dyDescent="0.2">
      <c r="A550" s="118"/>
      <c r="B550" s="16" t="s">
        <v>0</v>
      </c>
      <c r="C550" s="68" t="s">
        <v>41</v>
      </c>
      <c r="D550" s="18" t="s">
        <v>546</v>
      </c>
      <c r="E550" s="118"/>
      <c r="F550" s="16" t="s">
        <v>0</v>
      </c>
      <c r="G550" s="77" t="s">
        <v>43</v>
      </c>
      <c r="H550" s="18" t="s">
        <v>546</v>
      </c>
      <c r="I550" s="118"/>
      <c r="J550" s="16" t="s">
        <v>0</v>
      </c>
      <c r="K550" s="68" t="s">
        <v>81</v>
      </c>
      <c r="L550" s="18" t="s">
        <v>546</v>
      </c>
    </row>
    <row r="551" spans="1:12" ht="36" x14ac:dyDescent="0.2">
      <c r="A551" s="119"/>
      <c r="B551" s="19" t="s">
        <v>2</v>
      </c>
      <c r="C551" s="70" t="s">
        <v>645</v>
      </c>
      <c r="D551" s="121">
        <f>15/H2</f>
        <v>2.3076923076923075</v>
      </c>
      <c r="E551" s="119"/>
      <c r="F551" s="19" t="s">
        <v>2</v>
      </c>
      <c r="G551" s="70" t="s">
        <v>645</v>
      </c>
      <c r="H551" s="121">
        <f>15/H2</f>
        <v>2.3076923076923075</v>
      </c>
      <c r="I551" s="119"/>
      <c r="J551" s="19" t="s">
        <v>2</v>
      </c>
      <c r="K551" s="70" t="s">
        <v>644</v>
      </c>
      <c r="L551" s="121">
        <f>200/H2</f>
        <v>30.76923076923077</v>
      </c>
    </row>
    <row r="552" spans="1:12" ht="55" x14ac:dyDescent="0.2">
      <c r="A552" s="119"/>
      <c r="B552" s="19" t="s">
        <v>3</v>
      </c>
      <c r="C552" s="20" t="s">
        <v>42</v>
      </c>
      <c r="D552" s="131"/>
      <c r="E552" s="119"/>
      <c r="F552" s="19" t="s">
        <v>3</v>
      </c>
      <c r="G552" s="20" t="s">
        <v>44</v>
      </c>
      <c r="H552" s="131"/>
      <c r="I552" s="119"/>
      <c r="J552" s="19" t="s">
        <v>3</v>
      </c>
      <c r="K552" s="20" t="s">
        <v>106</v>
      </c>
      <c r="L552" s="131"/>
    </row>
    <row r="553" spans="1:12" ht="17" customHeight="1" x14ac:dyDescent="0.2">
      <c r="A553" s="119"/>
      <c r="B553" s="124" t="s">
        <v>5</v>
      </c>
      <c r="C553" s="125"/>
      <c r="D553" s="67"/>
      <c r="E553" s="119"/>
      <c r="F553" s="124" t="s">
        <v>5</v>
      </c>
      <c r="G553" s="125"/>
      <c r="H553" s="67"/>
      <c r="I553" s="119"/>
      <c r="J553" s="203" t="s">
        <v>6</v>
      </c>
      <c r="K553" s="204"/>
      <c r="L553" s="67"/>
    </row>
    <row r="554" spans="1:12" ht="16" thickBot="1" x14ac:dyDescent="0.25">
      <c r="A554" s="120"/>
      <c r="B554" s="127" t="s">
        <v>4</v>
      </c>
      <c r="C554" s="128"/>
      <c r="D554" s="65">
        <f>D553*D551</f>
        <v>0</v>
      </c>
      <c r="E554" s="120"/>
      <c r="F554" s="127" t="s">
        <v>4</v>
      </c>
      <c r="G554" s="128"/>
      <c r="H554" s="65">
        <f>H553*H551</f>
        <v>0</v>
      </c>
      <c r="I554" s="132"/>
      <c r="J554" s="127" t="s">
        <v>4</v>
      </c>
      <c r="K554" s="128"/>
      <c r="L554" s="65">
        <f>L553*L551</f>
        <v>0</v>
      </c>
    </row>
    <row r="555" spans="1:12" ht="16" thickBot="1" x14ac:dyDescent="0.25">
      <c r="A555" s="24" t="s">
        <v>71</v>
      </c>
      <c r="B555" s="137" t="s">
        <v>157</v>
      </c>
      <c r="C555" s="137"/>
      <c r="D555" s="137"/>
      <c r="E555" s="137"/>
      <c r="F555" s="137"/>
      <c r="G555" s="137"/>
      <c r="H555" s="137"/>
      <c r="I555" s="157"/>
      <c r="J555" s="157"/>
      <c r="K555" s="157"/>
      <c r="L555" s="157"/>
    </row>
    <row r="556" spans="1:12" x14ac:dyDescent="0.2">
      <c r="A556" s="118"/>
      <c r="B556" s="16" t="s">
        <v>0</v>
      </c>
      <c r="C556" s="77" t="s">
        <v>89</v>
      </c>
      <c r="D556" s="18" t="s">
        <v>546</v>
      </c>
      <c r="E556" s="118"/>
      <c r="F556" s="16" t="s">
        <v>0</v>
      </c>
      <c r="G556" s="77" t="s">
        <v>108</v>
      </c>
      <c r="H556" s="18" t="s">
        <v>546</v>
      </c>
      <c r="I556" s="118"/>
      <c r="J556" s="16" t="s">
        <v>0</v>
      </c>
      <c r="K556" s="68" t="s">
        <v>82</v>
      </c>
      <c r="L556" s="18" t="s">
        <v>546</v>
      </c>
    </row>
    <row r="557" spans="1:12" ht="36" x14ac:dyDescent="0.2">
      <c r="A557" s="119"/>
      <c r="B557" s="19" t="s">
        <v>2</v>
      </c>
      <c r="C557" s="70" t="s">
        <v>642</v>
      </c>
      <c r="D557" s="121">
        <f>15/H2</f>
        <v>2.3076923076923075</v>
      </c>
      <c r="E557" s="119"/>
      <c r="F557" s="19" t="s">
        <v>2</v>
      </c>
      <c r="G557" s="70" t="s">
        <v>642</v>
      </c>
      <c r="H557" s="121">
        <f>15/H2</f>
        <v>2.3076923076923075</v>
      </c>
      <c r="I557" s="119"/>
      <c r="J557" s="19" t="s">
        <v>2</v>
      </c>
      <c r="K557" s="70" t="s">
        <v>643</v>
      </c>
      <c r="L557" s="121">
        <f>200/H2</f>
        <v>30.76923076923077</v>
      </c>
    </row>
    <row r="558" spans="1:12" ht="44" x14ac:dyDescent="0.2">
      <c r="A558" s="119"/>
      <c r="B558" s="19" t="s">
        <v>3</v>
      </c>
      <c r="C558" s="20" t="s">
        <v>107</v>
      </c>
      <c r="D558" s="131"/>
      <c r="E558" s="119"/>
      <c r="F558" s="19" t="s">
        <v>3</v>
      </c>
      <c r="G558" s="20" t="s">
        <v>90</v>
      </c>
      <c r="H558" s="131"/>
      <c r="I558" s="119"/>
      <c r="J558" s="19" t="s">
        <v>3</v>
      </c>
      <c r="K558" s="20" t="s">
        <v>109</v>
      </c>
      <c r="L558" s="131"/>
    </row>
    <row r="559" spans="1:12" ht="20" customHeight="1" x14ac:dyDescent="0.2">
      <c r="A559" s="119"/>
      <c r="B559" s="124" t="s">
        <v>5</v>
      </c>
      <c r="C559" s="125"/>
      <c r="D559" s="67"/>
      <c r="E559" s="119"/>
      <c r="F559" s="124" t="s">
        <v>6</v>
      </c>
      <c r="G559" s="126"/>
      <c r="H559" s="67"/>
      <c r="I559" s="119"/>
      <c r="J559" s="124" t="s">
        <v>641</v>
      </c>
      <c r="K559" s="125"/>
      <c r="L559" s="67"/>
    </row>
    <row r="560" spans="1:12" ht="16" thickBot="1" x14ac:dyDescent="0.25">
      <c r="A560" s="120"/>
      <c r="B560" s="127" t="s">
        <v>4</v>
      </c>
      <c r="C560" s="128"/>
      <c r="D560" s="65">
        <f>D559*D557</f>
        <v>0</v>
      </c>
      <c r="E560" s="120"/>
      <c r="F560" s="127" t="s">
        <v>4</v>
      </c>
      <c r="G560" s="129"/>
      <c r="H560" s="65">
        <f>H559*H557</f>
        <v>0</v>
      </c>
      <c r="I560" s="120"/>
      <c r="J560" s="127" t="s">
        <v>4</v>
      </c>
      <c r="K560" s="128"/>
      <c r="L560" s="65">
        <f>L559*L557</f>
        <v>0</v>
      </c>
    </row>
    <row r="561" spans="1:12" ht="16" thickBot="1" x14ac:dyDescent="0.25">
      <c r="A561" s="24" t="s">
        <v>71</v>
      </c>
      <c r="B561" s="137" t="s">
        <v>157</v>
      </c>
      <c r="C561" s="137"/>
      <c r="D561" s="137"/>
      <c r="E561" s="137"/>
      <c r="F561" s="137"/>
      <c r="G561" s="137"/>
      <c r="H561" s="137"/>
      <c r="I561" s="157"/>
      <c r="J561" s="157"/>
      <c r="K561" s="157"/>
      <c r="L561" s="157"/>
    </row>
    <row r="562" spans="1:12" ht="16" thickBot="1" x14ac:dyDescent="0.25">
      <c r="B562" s="52"/>
      <c r="C562" s="52"/>
      <c r="D562" s="52"/>
      <c r="E562" s="52"/>
      <c r="F562" s="10"/>
      <c r="G562" s="10"/>
      <c r="H562" s="10"/>
    </row>
    <row r="563" spans="1:12" ht="16" thickBot="1" x14ac:dyDescent="0.25">
      <c r="A563" s="181" t="s">
        <v>45</v>
      </c>
      <c r="B563" s="182"/>
      <c r="C563" s="182"/>
      <c r="D563" s="182"/>
      <c r="E563" s="183"/>
      <c r="F563" s="8" t="s">
        <v>7</v>
      </c>
      <c r="G563" s="196" t="s">
        <v>8</v>
      </c>
      <c r="H563" s="197"/>
    </row>
    <row r="564" spans="1:12" x14ac:dyDescent="0.2">
      <c r="A564" s="184"/>
      <c r="B564" s="185"/>
      <c r="C564" s="185"/>
      <c r="D564" s="185"/>
      <c r="E564" s="186"/>
      <c r="F564" s="190">
        <f>D7+H7+D13+H13+D31+H31+D37+H37+D43+H43+D49+H49+D55+H55+D61+H61+D67+H67+D73+H73+D79+H79+D85+H85+D91+H91+D97+H97+D103+H103+D109+H109+D115+H115+D121+H121+D127+H127+D133+H133+D139+H139+D145+H145+D151+H151+D157+H157+D175+H175+D181+H181+D187+H187+D193+H193+D199+H199+D205+H205+D211+H211+D217+H217+D223+H223+D229+H229+D235+H235+D241+H241+D247+H247+D253+H253+D259+H259+D265+H265+D271+H271+D277+H277+D283+H283+D289+H289+D295+H295+D301+H301+D307+H307+D313+H313+D319+H319+D325+H325+D331+H331+D337+H337+D343+H343+D349+H349+D355+H355+D361+H361+D367+H367+D373+H373+D379+H379+D385+H385+D391+H391+D397+H397+D403+H403+D409+H409+D415+H415+D421+H421+D427+H427+D433+H433+D439+H439+D445+H445+D451+H451+D457+H457+D463+H463+D469+H469+D475+H475+D481+H481+D487+H487+D493+H493+D499+H499+D505+H505+D511+H511+D517+H517+D523+H523+D529+H529+D535+H535+D541+H541+D547+H547+D553+H553+D559+H559+D19+H19+D25+H25+D163+H163+D169+H169</f>
        <v>0</v>
      </c>
      <c r="G564" s="192">
        <f>D8+H8+D14+H14+D32+H32+D38+H38+D44+H44+D50+H50+D56+H56+D62+H62+D68+H68+D74+H74+D80+H80+D86+H86+D92+H92+D98+H98+D104+H104+D110+H110+D116+H116+D122+H122+D128+H128+D134+H134+D140+H140+D146+H146+D152+H152+D158+H158+D176+H176+D182+H182+D188+H188+D194+H194+D200+H200+D206+H206+D212+H212+D218+H218+D224+H224+D230+H230+D236+H236+D242+H242+D248+H248+D254+H254+D260+H260+D266+H266+D272+H272+D278+H278+D284+H284+D290+H290+D296+H296+D302+H302+D308+H308+D314+H314+D320+H320+D326+H326+D332+H332+D338+H338+D350+D344+H344+H350+D356+H356+D362+H362+D368+H368+D374+H374+D380+H380+D386+H386+D392+H392+D398+H398+D404+H404+D410+H410+D416+H416+D422+H422+D428+H428+D434+H434+D440+H440+D446+H446+D452+H452+D458+H458+D464+H464+D470+H470+D476+H476+D482+H482+D488+H488+D494+H494+D500+H500+D506+H506+D512+H512+D518+H518+D536+H536+D542+H542+D548+H548+D554+H554+D560+H560+D20+H20+D26+H26+D164+D170+H170+H164</f>
        <v>0</v>
      </c>
      <c r="H564" s="193"/>
    </row>
    <row r="565" spans="1:12" ht="16" thickBot="1" x14ac:dyDescent="0.25">
      <c r="A565" s="187"/>
      <c r="B565" s="188"/>
      <c r="C565" s="188"/>
      <c r="D565" s="188"/>
      <c r="E565" s="189"/>
      <c r="F565" s="191"/>
      <c r="G565" s="194"/>
      <c r="H565" s="195"/>
      <c r="J565" s="25"/>
    </row>
    <row r="566" spans="1:12" ht="16" thickBot="1" x14ac:dyDescent="0.25"/>
    <row r="567" spans="1:12" ht="16" thickBot="1" x14ac:dyDescent="0.25">
      <c r="A567" s="171" t="s">
        <v>125</v>
      </c>
      <c r="B567" s="172"/>
      <c r="C567" s="172"/>
      <c r="D567" s="172"/>
      <c r="E567" s="173"/>
      <c r="F567" s="26" t="s">
        <v>7</v>
      </c>
      <c r="G567" s="177" t="s">
        <v>8</v>
      </c>
      <c r="H567" s="178"/>
    </row>
    <row r="568" spans="1:12" ht="33" customHeight="1" thickBot="1" x14ac:dyDescent="0.25">
      <c r="A568" s="174"/>
      <c r="B568" s="175"/>
      <c r="C568" s="175"/>
      <c r="D568" s="175"/>
      <c r="E568" s="176"/>
      <c r="F568" s="27">
        <f>L7+L13+L31+L37+L43+L49+L55+L61+L67+L73+L79+L85+L91+L97+L103+L109+L115+L121+L127+L133+L139+L145+L151+L157+L175+L181+L187+L193+L199+L205+L211+L217+L223+L229+L235+L241+L247+L253+L259+L265+L271+L277+L283+L289+L295+L301+L307+L313+L319+L325+L331+L337+L343+L349+L361+L373+L379+L391+L397+L409+L415+L421+L427+L433+L439+L445+L451+L457+L463+L469+L481+L487+L493+L499+L505+L511+L517+L523+L529+L535+L541+L547+L553+L559+L19+L25+L163+L169</f>
        <v>0</v>
      </c>
      <c r="G568" s="179">
        <f>L8+L14+L32+L38+L44+L50+L56+L62+L68+L74+L80+L86+L92+L98+L104+L110+L116+L122+L128+L134+L140+L146+L152+L158+L176+L182+L188+L194+L200+L206+L212+L218+L224+L230+L236+L242+L248+L254+L260+L266+L272+L278+L284+L290+L296+L302+L308+L314+L320+L326+L332+L338+L344+L350+L356+L362+L374+L380+L392+L398+L410+L416+L422+L428+L434+L440+L446+L452+L458+L464+L470+L482+L488+L494+L500+L506+L512+L518+L524+L530+L536+L542+L548+L554+L560+L20+L26+L164+L170</f>
        <v>0</v>
      </c>
      <c r="H568" s="180"/>
    </row>
  </sheetData>
  <sheetProtection password="F17D" sheet="1" objects="1" scenarios="1"/>
  <mergeCells count="1211">
    <mergeCell ref="D353:D354"/>
    <mergeCell ref="H353:H354"/>
    <mergeCell ref="L353:L354"/>
    <mergeCell ref="B355:C355"/>
    <mergeCell ref="F355:G355"/>
    <mergeCell ref="J355:K355"/>
    <mergeCell ref="B356:C356"/>
    <mergeCell ref="F356:G356"/>
    <mergeCell ref="J356:K356"/>
    <mergeCell ref="A16:A20"/>
    <mergeCell ref="E16:E20"/>
    <mergeCell ref="I16:I20"/>
    <mergeCell ref="D17:D18"/>
    <mergeCell ref="H17:H18"/>
    <mergeCell ref="L17:L18"/>
    <mergeCell ref="B19:C19"/>
    <mergeCell ref="F19:G19"/>
    <mergeCell ref="J19:K19"/>
    <mergeCell ref="B20:C20"/>
    <mergeCell ref="F20:G20"/>
    <mergeCell ref="J20:K20"/>
    <mergeCell ref="A27:L27"/>
    <mergeCell ref="A22:A26"/>
    <mergeCell ref="E22:E26"/>
    <mergeCell ref="I22:I26"/>
    <mergeCell ref="D23:D24"/>
    <mergeCell ref="H23:H24"/>
    <mergeCell ref="L23:L24"/>
    <mergeCell ref="B25:C25"/>
    <mergeCell ref="F25:G25"/>
    <mergeCell ref="J25:K25"/>
    <mergeCell ref="B26:C26"/>
    <mergeCell ref="F26:G26"/>
    <mergeCell ref="J26:K26"/>
    <mergeCell ref="B21:L21"/>
    <mergeCell ref="B417:L417"/>
    <mergeCell ref="A418:A422"/>
    <mergeCell ref="E418:E422"/>
    <mergeCell ref="I418:I422"/>
    <mergeCell ref="D419:D420"/>
    <mergeCell ref="H419:H420"/>
    <mergeCell ref="L419:L420"/>
    <mergeCell ref="B421:C421"/>
    <mergeCell ref="F421:G421"/>
    <mergeCell ref="J421:K421"/>
    <mergeCell ref="B422:C422"/>
    <mergeCell ref="F422:G422"/>
    <mergeCell ref="J422:K422"/>
    <mergeCell ref="B189:L189"/>
    <mergeCell ref="A190:A194"/>
    <mergeCell ref="E190:E194"/>
    <mergeCell ref="I190:I194"/>
    <mergeCell ref="D191:D192"/>
    <mergeCell ref="H191:H192"/>
    <mergeCell ref="L191:L192"/>
    <mergeCell ref="B193:C193"/>
    <mergeCell ref="F193:G193"/>
    <mergeCell ref="H281:H282"/>
    <mergeCell ref="L281:L282"/>
    <mergeCell ref="B283:C283"/>
    <mergeCell ref="F283:G283"/>
    <mergeCell ref="J283:K283"/>
    <mergeCell ref="B284:C284"/>
    <mergeCell ref="B351:L351"/>
    <mergeCell ref="A352:A356"/>
    <mergeCell ref="E352:E356"/>
    <mergeCell ref="I352:I356"/>
    <mergeCell ref="B225:L225"/>
    <mergeCell ref="A226:A230"/>
    <mergeCell ref="E226:E230"/>
    <mergeCell ref="I226:I230"/>
    <mergeCell ref="D227:D228"/>
    <mergeCell ref="H227:H228"/>
    <mergeCell ref="L227:L228"/>
    <mergeCell ref="B229:C229"/>
    <mergeCell ref="F229:G229"/>
    <mergeCell ref="J229:K229"/>
    <mergeCell ref="B230:C230"/>
    <mergeCell ref="F230:G230"/>
    <mergeCell ref="J230:K230"/>
    <mergeCell ref="L155:L156"/>
    <mergeCell ref="B157:C157"/>
    <mergeCell ref="F157:G157"/>
    <mergeCell ref="J157:K157"/>
    <mergeCell ref="B158:C158"/>
    <mergeCell ref="F158:G158"/>
    <mergeCell ref="E154:E158"/>
    <mergeCell ref="I154:I158"/>
    <mergeCell ref="D155:D156"/>
    <mergeCell ref="H155:H156"/>
    <mergeCell ref="B87:L87"/>
    <mergeCell ref="A88:A92"/>
    <mergeCell ref="E88:E92"/>
    <mergeCell ref="I88:I92"/>
    <mergeCell ref="D89:D90"/>
    <mergeCell ref="H89:H90"/>
    <mergeCell ref="L89:L90"/>
    <mergeCell ref="B91:C91"/>
    <mergeCell ref="F91:G91"/>
    <mergeCell ref="J91:K91"/>
    <mergeCell ref="B92:C92"/>
    <mergeCell ref="F92:G92"/>
    <mergeCell ref="J92:K92"/>
    <mergeCell ref="A280:A284"/>
    <mergeCell ref="E280:E284"/>
    <mergeCell ref="I280:I284"/>
    <mergeCell ref="D281:D282"/>
    <mergeCell ref="B75:L75"/>
    <mergeCell ref="A76:A80"/>
    <mergeCell ref="E76:E80"/>
    <mergeCell ref="I76:I80"/>
    <mergeCell ref="D77:D78"/>
    <mergeCell ref="H77:H78"/>
    <mergeCell ref="L77:L78"/>
    <mergeCell ref="B79:C79"/>
    <mergeCell ref="F79:G79"/>
    <mergeCell ref="J79:K79"/>
    <mergeCell ref="B80:C80"/>
    <mergeCell ref="F80:G80"/>
    <mergeCell ref="J80:K80"/>
    <mergeCell ref="B249:L249"/>
    <mergeCell ref="A250:A254"/>
    <mergeCell ref="E250:E254"/>
    <mergeCell ref="I250:I254"/>
    <mergeCell ref="D251:D252"/>
    <mergeCell ref="H251:H252"/>
    <mergeCell ref="L251:L252"/>
    <mergeCell ref="B253:C253"/>
    <mergeCell ref="F253:G253"/>
    <mergeCell ref="J253:K253"/>
    <mergeCell ref="B254:C254"/>
    <mergeCell ref="F254:G254"/>
    <mergeCell ref="J254:K254"/>
    <mergeCell ref="B153:L153"/>
    <mergeCell ref="A154:A158"/>
    <mergeCell ref="B117:L117"/>
    <mergeCell ref="A118:A122"/>
    <mergeCell ref="E118:E122"/>
    <mergeCell ref="I118:I122"/>
    <mergeCell ref="D119:D120"/>
    <mergeCell ref="H119:H120"/>
    <mergeCell ref="L119:L120"/>
    <mergeCell ref="B121:C121"/>
    <mergeCell ref="F121:G121"/>
    <mergeCell ref="J121:K121"/>
    <mergeCell ref="B122:C122"/>
    <mergeCell ref="F122:G122"/>
    <mergeCell ref="J122:K122"/>
    <mergeCell ref="B99:L99"/>
    <mergeCell ref="A100:A104"/>
    <mergeCell ref="E100:E104"/>
    <mergeCell ref="I100:I104"/>
    <mergeCell ref="D101:D102"/>
    <mergeCell ref="H101:H102"/>
    <mergeCell ref="L101:L102"/>
    <mergeCell ref="B103:C103"/>
    <mergeCell ref="F103:G103"/>
    <mergeCell ref="J103:K103"/>
    <mergeCell ref="B104:C104"/>
    <mergeCell ref="F104:G104"/>
    <mergeCell ref="J104:K104"/>
    <mergeCell ref="B111:L111"/>
    <mergeCell ref="A112:A116"/>
    <mergeCell ref="E112:E116"/>
    <mergeCell ref="I112:I116"/>
    <mergeCell ref="D113:D114"/>
    <mergeCell ref="H113:H114"/>
    <mergeCell ref="F134:G134"/>
    <mergeCell ref="J134:K134"/>
    <mergeCell ref="H473:H474"/>
    <mergeCell ref="L473:L474"/>
    <mergeCell ref="B475:C475"/>
    <mergeCell ref="D233:D234"/>
    <mergeCell ref="H233:H234"/>
    <mergeCell ref="L233:L234"/>
    <mergeCell ref="B235:C235"/>
    <mergeCell ref="F235:G235"/>
    <mergeCell ref="J235:K235"/>
    <mergeCell ref="B236:C236"/>
    <mergeCell ref="F236:G236"/>
    <mergeCell ref="J236:K236"/>
    <mergeCell ref="H275:H276"/>
    <mergeCell ref="L275:L276"/>
    <mergeCell ref="B277:C277"/>
    <mergeCell ref="F284:G284"/>
    <mergeCell ref="J284:K284"/>
    <mergeCell ref="B237:L237"/>
    <mergeCell ref="E238:E242"/>
    <mergeCell ref="I238:I242"/>
    <mergeCell ref="J158:K158"/>
    <mergeCell ref="B309:L309"/>
    <mergeCell ref="E310:E314"/>
    <mergeCell ref="I310:I314"/>
    <mergeCell ref="D311:D312"/>
    <mergeCell ref="H311:H312"/>
    <mergeCell ref="L311:L312"/>
    <mergeCell ref="B313:C313"/>
    <mergeCell ref="F313:G313"/>
    <mergeCell ref="F295:G295"/>
    <mergeCell ref="A538:A542"/>
    <mergeCell ref="E538:E542"/>
    <mergeCell ref="I538:I542"/>
    <mergeCell ref="D539:D540"/>
    <mergeCell ref="H539:H540"/>
    <mergeCell ref="L539:L540"/>
    <mergeCell ref="B541:C541"/>
    <mergeCell ref="F541:G541"/>
    <mergeCell ref="J541:K541"/>
    <mergeCell ref="B542:C542"/>
    <mergeCell ref="F542:G542"/>
    <mergeCell ref="J542:K542"/>
    <mergeCell ref="A472:A476"/>
    <mergeCell ref="E472:E476"/>
    <mergeCell ref="I472:I476"/>
    <mergeCell ref="D473:D474"/>
    <mergeCell ref="D239:D240"/>
    <mergeCell ref="H239:H240"/>
    <mergeCell ref="L239:L240"/>
    <mergeCell ref="B241:C241"/>
    <mergeCell ref="F241:G241"/>
    <mergeCell ref="J241:K241"/>
    <mergeCell ref="B242:C242"/>
    <mergeCell ref="F242:G242"/>
    <mergeCell ref="J242:K242"/>
    <mergeCell ref="F475:G475"/>
    <mergeCell ref="J475:K475"/>
    <mergeCell ref="B476:C476"/>
    <mergeCell ref="F476:G476"/>
    <mergeCell ref="J476:K476"/>
    <mergeCell ref="A238:A242"/>
    <mergeCell ref="A310:A314"/>
    <mergeCell ref="B537:L537"/>
    <mergeCell ref="B471:L471"/>
    <mergeCell ref="B231:L231"/>
    <mergeCell ref="B303:L303"/>
    <mergeCell ref="B285:L285"/>
    <mergeCell ref="B273:L273"/>
    <mergeCell ref="B183:L183"/>
    <mergeCell ref="L185:L186"/>
    <mergeCell ref="B201:L201"/>
    <mergeCell ref="L203:L204"/>
    <mergeCell ref="B207:L207"/>
    <mergeCell ref="L209:L210"/>
    <mergeCell ref="B213:L213"/>
    <mergeCell ref="L215:L216"/>
    <mergeCell ref="B255:L255"/>
    <mergeCell ref="L257:L258"/>
    <mergeCell ref="J313:K313"/>
    <mergeCell ref="B314:C314"/>
    <mergeCell ref="F314:G314"/>
    <mergeCell ref="J314:K314"/>
    <mergeCell ref="B291:L291"/>
    <mergeCell ref="E292:E296"/>
    <mergeCell ref="I292:I296"/>
    <mergeCell ref="D293:D294"/>
    <mergeCell ref="H293:H294"/>
    <mergeCell ref="L293:L294"/>
    <mergeCell ref="B295:C295"/>
    <mergeCell ref="J295:K295"/>
    <mergeCell ref="B296:C296"/>
    <mergeCell ref="F296:G296"/>
    <mergeCell ref="J296:K296"/>
    <mergeCell ref="B279:L279"/>
    <mergeCell ref="B429:L429"/>
    <mergeCell ref="B110:C110"/>
    <mergeCell ref="F110:G110"/>
    <mergeCell ref="J110:K110"/>
    <mergeCell ref="B129:L129"/>
    <mergeCell ref="A130:A134"/>
    <mergeCell ref="E130:E134"/>
    <mergeCell ref="I130:I134"/>
    <mergeCell ref="D131:D132"/>
    <mergeCell ref="H131:H132"/>
    <mergeCell ref="L131:L132"/>
    <mergeCell ref="B133:C133"/>
    <mergeCell ref="F133:G133"/>
    <mergeCell ref="J133:K133"/>
    <mergeCell ref="B423:L423"/>
    <mergeCell ref="A424:A428"/>
    <mergeCell ref="E424:E428"/>
    <mergeCell ref="I424:I428"/>
    <mergeCell ref="D425:D426"/>
    <mergeCell ref="H425:H426"/>
    <mergeCell ref="L425:L426"/>
    <mergeCell ref="B427:C427"/>
    <mergeCell ref="F427:G427"/>
    <mergeCell ref="J427:K427"/>
    <mergeCell ref="B428:C428"/>
    <mergeCell ref="F428:G428"/>
    <mergeCell ref="J428:K428"/>
    <mergeCell ref="A232:A236"/>
    <mergeCell ref="E232:E236"/>
    <mergeCell ref="I232:I236"/>
    <mergeCell ref="A292:A296"/>
    <mergeCell ref="B134:C134"/>
    <mergeCell ref="F116:G116"/>
    <mergeCell ref="J116:K116"/>
    <mergeCell ref="B105:L105"/>
    <mergeCell ref="A106:A110"/>
    <mergeCell ref="E106:E110"/>
    <mergeCell ref="I106:I110"/>
    <mergeCell ref="D107:D108"/>
    <mergeCell ref="H107:H108"/>
    <mergeCell ref="L107:L108"/>
    <mergeCell ref="B109:C109"/>
    <mergeCell ref="F109:G109"/>
    <mergeCell ref="J109:K109"/>
    <mergeCell ref="B56:C56"/>
    <mergeCell ref="F56:G56"/>
    <mergeCell ref="J56:K56"/>
    <mergeCell ref="H53:H54"/>
    <mergeCell ref="F44:G44"/>
    <mergeCell ref="J44:K44"/>
    <mergeCell ref="I274:I278"/>
    <mergeCell ref="D275:D276"/>
    <mergeCell ref="B33:L33"/>
    <mergeCell ref="B219:L219"/>
    <mergeCell ref="A220:A224"/>
    <mergeCell ref="E220:E224"/>
    <mergeCell ref="I220:I224"/>
    <mergeCell ref="D221:D222"/>
    <mergeCell ref="H221:H222"/>
    <mergeCell ref="L221:L222"/>
    <mergeCell ref="B223:C223"/>
    <mergeCell ref="F223:G223"/>
    <mergeCell ref="J223:K223"/>
    <mergeCell ref="B224:C224"/>
    <mergeCell ref="F224:G224"/>
    <mergeCell ref="J224:K224"/>
    <mergeCell ref="A40:A44"/>
    <mergeCell ref="E40:E44"/>
    <mergeCell ref="I40:I44"/>
    <mergeCell ref="D41:D42"/>
    <mergeCell ref="H41:H42"/>
    <mergeCell ref="L41:L42"/>
    <mergeCell ref="B43:C43"/>
    <mergeCell ref="F43:G43"/>
    <mergeCell ref="J43:K43"/>
    <mergeCell ref="B44:C44"/>
    <mergeCell ref="A34:A38"/>
    <mergeCell ref="E34:E38"/>
    <mergeCell ref="I34:I38"/>
    <mergeCell ref="D35:D36"/>
    <mergeCell ref="H35:H36"/>
    <mergeCell ref="L35:L36"/>
    <mergeCell ref="B51:L51"/>
    <mergeCell ref="A52:A56"/>
    <mergeCell ref="E52:E56"/>
    <mergeCell ref="J37:K37"/>
    <mergeCell ref="B38:C38"/>
    <mergeCell ref="F38:G38"/>
    <mergeCell ref="J38:K38"/>
    <mergeCell ref="A304:A308"/>
    <mergeCell ref="E304:E308"/>
    <mergeCell ref="I304:I308"/>
    <mergeCell ref="D305:D306"/>
    <mergeCell ref="H305:H306"/>
    <mergeCell ref="L305:L306"/>
    <mergeCell ref="B307:C307"/>
    <mergeCell ref="F307:G307"/>
    <mergeCell ref="J307:K307"/>
    <mergeCell ref="B308:C308"/>
    <mergeCell ref="F308:G308"/>
    <mergeCell ref="J308:K308"/>
    <mergeCell ref="A286:A290"/>
    <mergeCell ref="E286:E290"/>
    <mergeCell ref="I286:I290"/>
    <mergeCell ref="D287:D288"/>
    <mergeCell ref="H287:H288"/>
    <mergeCell ref="L287:L288"/>
    <mergeCell ref="B289:C289"/>
    <mergeCell ref="F289:G289"/>
    <mergeCell ref="J289:K289"/>
    <mergeCell ref="B290:C290"/>
    <mergeCell ref="F290:G290"/>
    <mergeCell ref="J290:K290"/>
    <mergeCell ref="A274:A278"/>
    <mergeCell ref="A1:L1"/>
    <mergeCell ref="A2:G2"/>
    <mergeCell ref="I2:L2"/>
    <mergeCell ref="A3:L3"/>
    <mergeCell ref="A46:A50"/>
    <mergeCell ref="E46:E50"/>
    <mergeCell ref="I46:I50"/>
    <mergeCell ref="B49:C49"/>
    <mergeCell ref="F49:G49"/>
    <mergeCell ref="J49:K49"/>
    <mergeCell ref="B50:C50"/>
    <mergeCell ref="F50:G50"/>
    <mergeCell ref="J50:K50"/>
    <mergeCell ref="D47:D48"/>
    <mergeCell ref="H47:H48"/>
    <mergeCell ref="L47:L48"/>
    <mergeCell ref="A28:A32"/>
    <mergeCell ref="E28:E32"/>
    <mergeCell ref="I28:I32"/>
    <mergeCell ref="D29:D30"/>
    <mergeCell ref="H29:H30"/>
    <mergeCell ref="L29:L30"/>
    <mergeCell ref="B31:C31"/>
    <mergeCell ref="F31:G31"/>
    <mergeCell ref="B37:C37"/>
    <mergeCell ref="F37:G37"/>
    <mergeCell ref="B39:L39"/>
    <mergeCell ref="B13:C13"/>
    <mergeCell ref="F13:G13"/>
    <mergeCell ref="J13:K13"/>
    <mergeCell ref="B14:C14"/>
    <mergeCell ref="F14:G14"/>
    <mergeCell ref="L53:L54"/>
    <mergeCell ref="D53:D54"/>
    <mergeCell ref="B57:L57"/>
    <mergeCell ref="A58:A62"/>
    <mergeCell ref="E58:E62"/>
    <mergeCell ref="I58:I62"/>
    <mergeCell ref="B61:C61"/>
    <mergeCell ref="F61:G61"/>
    <mergeCell ref="J61:K61"/>
    <mergeCell ref="B62:C62"/>
    <mergeCell ref="F62:G62"/>
    <mergeCell ref="J62:K62"/>
    <mergeCell ref="D59:D60"/>
    <mergeCell ref="H59:H60"/>
    <mergeCell ref="L59:L60"/>
    <mergeCell ref="B63:L63"/>
    <mergeCell ref="A64:A68"/>
    <mergeCell ref="E64:E68"/>
    <mergeCell ref="I64:I68"/>
    <mergeCell ref="B67:C67"/>
    <mergeCell ref="F67:G67"/>
    <mergeCell ref="J67:K67"/>
    <mergeCell ref="B68:C68"/>
    <mergeCell ref="F68:G68"/>
    <mergeCell ref="J68:K68"/>
    <mergeCell ref="D65:D66"/>
    <mergeCell ref="H65:H66"/>
    <mergeCell ref="L65:L66"/>
    <mergeCell ref="I52:I56"/>
    <mergeCell ref="B55:C55"/>
    <mergeCell ref="F55:G55"/>
    <mergeCell ref="J55:K55"/>
    <mergeCell ref="J194:K194"/>
    <mergeCell ref="B81:L81"/>
    <mergeCell ref="A82:A86"/>
    <mergeCell ref="E82:E86"/>
    <mergeCell ref="I82:I86"/>
    <mergeCell ref="B85:C85"/>
    <mergeCell ref="F85:G85"/>
    <mergeCell ref="J85:K85"/>
    <mergeCell ref="B86:C86"/>
    <mergeCell ref="F86:G86"/>
    <mergeCell ref="J86:K86"/>
    <mergeCell ref="D83:D84"/>
    <mergeCell ref="H83:H84"/>
    <mergeCell ref="L83:L84"/>
    <mergeCell ref="B93:L93"/>
    <mergeCell ref="A94:A98"/>
    <mergeCell ref="E94:E98"/>
    <mergeCell ref="I94:I98"/>
    <mergeCell ref="B97:C97"/>
    <mergeCell ref="F97:G97"/>
    <mergeCell ref="J97:K97"/>
    <mergeCell ref="B98:C98"/>
    <mergeCell ref="F98:G98"/>
    <mergeCell ref="J98:K98"/>
    <mergeCell ref="D95:D96"/>
    <mergeCell ref="H95:H96"/>
    <mergeCell ref="L95:L96"/>
    <mergeCell ref="L113:L114"/>
    <mergeCell ref="B115:C115"/>
    <mergeCell ref="F115:G115"/>
    <mergeCell ref="J115:K115"/>
    <mergeCell ref="B116:C116"/>
    <mergeCell ref="F217:G217"/>
    <mergeCell ref="J217:K217"/>
    <mergeCell ref="B218:C218"/>
    <mergeCell ref="F218:G218"/>
    <mergeCell ref="J218:K218"/>
    <mergeCell ref="D215:D216"/>
    <mergeCell ref="H215:H216"/>
    <mergeCell ref="A184:A188"/>
    <mergeCell ref="E184:E188"/>
    <mergeCell ref="I184:I188"/>
    <mergeCell ref="B187:C187"/>
    <mergeCell ref="F187:G187"/>
    <mergeCell ref="J187:K187"/>
    <mergeCell ref="B188:C188"/>
    <mergeCell ref="F188:G188"/>
    <mergeCell ref="J188:K188"/>
    <mergeCell ref="D185:D186"/>
    <mergeCell ref="H185:H186"/>
    <mergeCell ref="A202:A206"/>
    <mergeCell ref="E202:E206"/>
    <mergeCell ref="I202:I206"/>
    <mergeCell ref="B205:C205"/>
    <mergeCell ref="F205:G205"/>
    <mergeCell ref="J205:K205"/>
    <mergeCell ref="B206:C206"/>
    <mergeCell ref="F206:G206"/>
    <mergeCell ref="J206:K206"/>
    <mergeCell ref="D203:D204"/>
    <mergeCell ref="H203:H204"/>
    <mergeCell ref="J193:K193"/>
    <mergeCell ref="B194:C194"/>
    <mergeCell ref="F194:G194"/>
    <mergeCell ref="A256:A260"/>
    <mergeCell ref="E256:E260"/>
    <mergeCell ref="I256:I260"/>
    <mergeCell ref="B259:C259"/>
    <mergeCell ref="F259:G259"/>
    <mergeCell ref="J259:K259"/>
    <mergeCell ref="B260:C260"/>
    <mergeCell ref="F260:G260"/>
    <mergeCell ref="J260:K260"/>
    <mergeCell ref="D257:D258"/>
    <mergeCell ref="H257:H258"/>
    <mergeCell ref="B261:L261"/>
    <mergeCell ref="A262:A266"/>
    <mergeCell ref="E262:E266"/>
    <mergeCell ref="I262:I266"/>
    <mergeCell ref="B265:C265"/>
    <mergeCell ref="F265:G265"/>
    <mergeCell ref="J265:K265"/>
    <mergeCell ref="B266:C266"/>
    <mergeCell ref="F266:G266"/>
    <mergeCell ref="J266:K266"/>
    <mergeCell ref="D263:D264"/>
    <mergeCell ref="H263:H264"/>
    <mergeCell ref="L263:L264"/>
    <mergeCell ref="B267:L267"/>
    <mergeCell ref="A268:A272"/>
    <mergeCell ref="E268:E272"/>
    <mergeCell ref="I268:I272"/>
    <mergeCell ref="B271:C271"/>
    <mergeCell ref="F271:G271"/>
    <mergeCell ref="J271:K271"/>
    <mergeCell ref="B272:C272"/>
    <mergeCell ref="F272:G272"/>
    <mergeCell ref="J272:K272"/>
    <mergeCell ref="D269:D270"/>
    <mergeCell ref="H269:H270"/>
    <mergeCell ref="L269:L270"/>
    <mergeCell ref="B321:L321"/>
    <mergeCell ref="A322:A326"/>
    <mergeCell ref="E322:E326"/>
    <mergeCell ref="I322:I326"/>
    <mergeCell ref="B325:C325"/>
    <mergeCell ref="F325:G325"/>
    <mergeCell ref="J325:K325"/>
    <mergeCell ref="B326:C326"/>
    <mergeCell ref="F326:G326"/>
    <mergeCell ref="J326:K326"/>
    <mergeCell ref="D323:D324"/>
    <mergeCell ref="H323:H324"/>
    <mergeCell ref="L323:L324"/>
    <mergeCell ref="F277:G277"/>
    <mergeCell ref="J277:K277"/>
    <mergeCell ref="B278:C278"/>
    <mergeCell ref="F278:G278"/>
    <mergeCell ref="J278:K278"/>
    <mergeCell ref="E274:E278"/>
    <mergeCell ref="B327:L327"/>
    <mergeCell ref="A328:A332"/>
    <mergeCell ref="E328:E332"/>
    <mergeCell ref="I328:I332"/>
    <mergeCell ref="B331:C331"/>
    <mergeCell ref="F331:G331"/>
    <mergeCell ref="J331:K331"/>
    <mergeCell ref="B332:C332"/>
    <mergeCell ref="F332:G332"/>
    <mergeCell ref="J332:K332"/>
    <mergeCell ref="D329:D330"/>
    <mergeCell ref="H329:H330"/>
    <mergeCell ref="L329:L330"/>
    <mergeCell ref="B333:L333"/>
    <mergeCell ref="A334:A338"/>
    <mergeCell ref="E334:E338"/>
    <mergeCell ref="I334:I338"/>
    <mergeCell ref="B337:C337"/>
    <mergeCell ref="F337:G337"/>
    <mergeCell ref="J337:K337"/>
    <mergeCell ref="B338:C338"/>
    <mergeCell ref="F338:G338"/>
    <mergeCell ref="J338:K338"/>
    <mergeCell ref="D335:D336"/>
    <mergeCell ref="H335:H336"/>
    <mergeCell ref="L335:L336"/>
    <mergeCell ref="B343:C343"/>
    <mergeCell ref="F343:G343"/>
    <mergeCell ref="J343:K343"/>
    <mergeCell ref="B344:C344"/>
    <mergeCell ref="F344:G344"/>
    <mergeCell ref="J344:K344"/>
    <mergeCell ref="D341:D342"/>
    <mergeCell ref="H341:H342"/>
    <mergeCell ref="L341:L342"/>
    <mergeCell ref="B363:L363"/>
    <mergeCell ref="A364:A368"/>
    <mergeCell ref="E364:E368"/>
    <mergeCell ref="B367:C367"/>
    <mergeCell ref="F367:G367"/>
    <mergeCell ref="B368:C368"/>
    <mergeCell ref="F368:G368"/>
    <mergeCell ref="B357:L357"/>
    <mergeCell ref="A358:A362"/>
    <mergeCell ref="E358:E362"/>
    <mergeCell ref="I358:I362"/>
    <mergeCell ref="B361:C361"/>
    <mergeCell ref="F361:G361"/>
    <mergeCell ref="J361:K361"/>
    <mergeCell ref="B362:C362"/>
    <mergeCell ref="F362:G362"/>
    <mergeCell ref="J362:K362"/>
    <mergeCell ref="D359:D360"/>
    <mergeCell ref="H359:H360"/>
    <mergeCell ref="L359:L360"/>
    <mergeCell ref="D365:D366"/>
    <mergeCell ref="H365:H366"/>
    <mergeCell ref="A346:A350"/>
    <mergeCell ref="B369:L369"/>
    <mergeCell ref="A370:A374"/>
    <mergeCell ref="E370:E374"/>
    <mergeCell ref="I370:I374"/>
    <mergeCell ref="B373:C373"/>
    <mergeCell ref="F373:G373"/>
    <mergeCell ref="J373:K373"/>
    <mergeCell ref="B374:C374"/>
    <mergeCell ref="F374:G374"/>
    <mergeCell ref="J374:K374"/>
    <mergeCell ref="D371:D372"/>
    <mergeCell ref="H371:H372"/>
    <mergeCell ref="L371:L372"/>
    <mergeCell ref="B375:L375"/>
    <mergeCell ref="A376:A380"/>
    <mergeCell ref="E376:E380"/>
    <mergeCell ref="I376:I380"/>
    <mergeCell ref="B379:C379"/>
    <mergeCell ref="F379:G379"/>
    <mergeCell ref="J379:K379"/>
    <mergeCell ref="B380:C380"/>
    <mergeCell ref="F380:G380"/>
    <mergeCell ref="J380:K380"/>
    <mergeCell ref="D377:D378"/>
    <mergeCell ref="H377:H378"/>
    <mergeCell ref="L377:L378"/>
    <mergeCell ref="B381:L381"/>
    <mergeCell ref="A382:A386"/>
    <mergeCell ref="E382:E386"/>
    <mergeCell ref="I382:I386"/>
    <mergeCell ref="B385:C385"/>
    <mergeCell ref="F385:G385"/>
    <mergeCell ref="J385:K385"/>
    <mergeCell ref="B386:C386"/>
    <mergeCell ref="F386:G386"/>
    <mergeCell ref="J386:K386"/>
    <mergeCell ref="D383:D384"/>
    <mergeCell ref="H383:H384"/>
    <mergeCell ref="B387:L387"/>
    <mergeCell ref="A388:A392"/>
    <mergeCell ref="E388:E392"/>
    <mergeCell ref="I388:I392"/>
    <mergeCell ref="B391:C391"/>
    <mergeCell ref="F391:G391"/>
    <mergeCell ref="J391:K391"/>
    <mergeCell ref="B392:C392"/>
    <mergeCell ref="F392:G392"/>
    <mergeCell ref="J392:K392"/>
    <mergeCell ref="D389:D390"/>
    <mergeCell ref="H389:H390"/>
    <mergeCell ref="L389:L390"/>
    <mergeCell ref="B399:L399"/>
    <mergeCell ref="A400:A404"/>
    <mergeCell ref="E400:E404"/>
    <mergeCell ref="B403:C403"/>
    <mergeCell ref="F403:G403"/>
    <mergeCell ref="B404:C404"/>
    <mergeCell ref="F404:G404"/>
    <mergeCell ref="B393:L393"/>
    <mergeCell ref="A394:A398"/>
    <mergeCell ref="E394:E398"/>
    <mergeCell ref="I394:I398"/>
    <mergeCell ref="B397:C397"/>
    <mergeCell ref="F397:G397"/>
    <mergeCell ref="J397:K397"/>
    <mergeCell ref="B398:C398"/>
    <mergeCell ref="F398:G398"/>
    <mergeCell ref="J398:K398"/>
    <mergeCell ref="D395:D396"/>
    <mergeCell ref="H395:H396"/>
    <mergeCell ref="L395:L396"/>
    <mergeCell ref="D401:D402"/>
    <mergeCell ref="H401:H402"/>
    <mergeCell ref="B405:L405"/>
    <mergeCell ref="A406:A410"/>
    <mergeCell ref="E406:E410"/>
    <mergeCell ref="I406:I410"/>
    <mergeCell ref="B409:C409"/>
    <mergeCell ref="F409:G409"/>
    <mergeCell ref="J409:K409"/>
    <mergeCell ref="B410:C410"/>
    <mergeCell ref="F410:G410"/>
    <mergeCell ref="J410:K410"/>
    <mergeCell ref="D407:D408"/>
    <mergeCell ref="H407:H408"/>
    <mergeCell ref="L407:L408"/>
    <mergeCell ref="B411:L411"/>
    <mergeCell ref="A412:A416"/>
    <mergeCell ref="E412:E416"/>
    <mergeCell ref="I412:I416"/>
    <mergeCell ref="B415:C415"/>
    <mergeCell ref="F415:G415"/>
    <mergeCell ref="J415:K415"/>
    <mergeCell ref="B416:C416"/>
    <mergeCell ref="F416:G416"/>
    <mergeCell ref="J416:K416"/>
    <mergeCell ref="D413:D414"/>
    <mergeCell ref="H413:H414"/>
    <mergeCell ref="L413:L414"/>
    <mergeCell ref="A430:A434"/>
    <mergeCell ref="E430:E434"/>
    <mergeCell ref="I430:I434"/>
    <mergeCell ref="B433:C433"/>
    <mergeCell ref="F433:G433"/>
    <mergeCell ref="J433:K433"/>
    <mergeCell ref="B434:C434"/>
    <mergeCell ref="F434:G434"/>
    <mergeCell ref="J434:K434"/>
    <mergeCell ref="D431:D432"/>
    <mergeCell ref="H431:H432"/>
    <mergeCell ref="A436:A440"/>
    <mergeCell ref="E436:E440"/>
    <mergeCell ref="I436:I440"/>
    <mergeCell ref="B439:C439"/>
    <mergeCell ref="F439:G439"/>
    <mergeCell ref="J439:K439"/>
    <mergeCell ref="B440:C440"/>
    <mergeCell ref="F440:G440"/>
    <mergeCell ref="J440:K440"/>
    <mergeCell ref="A442:A446"/>
    <mergeCell ref="E442:E446"/>
    <mergeCell ref="I442:I446"/>
    <mergeCell ref="B445:C445"/>
    <mergeCell ref="F445:G445"/>
    <mergeCell ref="J445:K445"/>
    <mergeCell ref="B446:C446"/>
    <mergeCell ref="F446:G446"/>
    <mergeCell ref="J446:K446"/>
    <mergeCell ref="A448:A452"/>
    <mergeCell ref="E448:E452"/>
    <mergeCell ref="I448:I452"/>
    <mergeCell ref="B451:C451"/>
    <mergeCell ref="F451:G451"/>
    <mergeCell ref="J451:K451"/>
    <mergeCell ref="B452:C452"/>
    <mergeCell ref="F452:G452"/>
    <mergeCell ref="J452:K452"/>
    <mergeCell ref="B453:L453"/>
    <mergeCell ref="A454:A458"/>
    <mergeCell ref="E454:E458"/>
    <mergeCell ref="I454:I458"/>
    <mergeCell ref="B457:C457"/>
    <mergeCell ref="F457:G457"/>
    <mergeCell ref="J457:K457"/>
    <mergeCell ref="B458:C458"/>
    <mergeCell ref="F458:G458"/>
    <mergeCell ref="J458:K458"/>
    <mergeCell ref="D455:D456"/>
    <mergeCell ref="H455:H456"/>
    <mergeCell ref="L455:L456"/>
    <mergeCell ref="B459:L459"/>
    <mergeCell ref="A460:A464"/>
    <mergeCell ref="E460:E464"/>
    <mergeCell ref="I460:I464"/>
    <mergeCell ref="B463:C463"/>
    <mergeCell ref="F463:G463"/>
    <mergeCell ref="J463:K463"/>
    <mergeCell ref="B464:C464"/>
    <mergeCell ref="F464:G464"/>
    <mergeCell ref="J464:K464"/>
    <mergeCell ref="D461:D462"/>
    <mergeCell ref="H461:H462"/>
    <mergeCell ref="L461:L462"/>
    <mergeCell ref="B465:L465"/>
    <mergeCell ref="A466:A470"/>
    <mergeCell ref="E466:E470"/>
    <mergeCell ref="I466:I470"/>
    <mergeCell ref="B469:C469"/>
    <mergeCell ref="F469:G469"/>
    <mergeCell ref="J469:K469"/>
    <mergeCell ref="B470:C470"/>
    <mergeCell ref="F470:G470"/>
    <mergeCell ref="J470:K470"/>
    <mergeCell ref="D467:D468"/>
    <mergeCell ref="H467:H468"/>
    <mergeCell ref="L467:L468"/>
    <mergeCell ref="B477:L477"/>
    <mergeCell ref="A478:A482"/>
    <mergeCell ref="E478:E482"/>
    <mergeCell ref="I478:I482"/>
    <mergeCell ref="B481:C481"/>
    <mergeCell ref="F481:G481"/>
    <mergeCell ref="J481:K481"/>
    <mergeCell ref="B482:C482"/>
    <mergeCell ref="F482:G482"/>
    <mergeCell ref="J482:K482"/>
    <mergeCell ref="D479:D480"/>
    <mergeCell ref="H479:H480"/>
    <mergeCell ref="L479:L480"/>
    <mergeCell ref="B483:L483"/>
    <mergeCell ref="A484:A488"/>
    <mergeCell ref="E484:E488"/>
    <mergeCell ref="I484:I488"/>
    <mergeCell ref="B487:C487"/>
    <mergeCell ref="F487:G487"/>
    <mergeCell ref="J487:K487"/>
    <mergeCell ref="B488:C488"/>
    <mergeCell ref="F488:G488"/>
    <mergeCell ref="J488:K488"/>
    <mergeCell ref="D485:D486"/>
    <mergeCell ref="H485:H486"/>
    <mergeCell ref="L485:L486"/>
    <mergeCell ref="B489:L489"/>
    <mergeCell ref="A490:A494"/>
    <mergeCell ref="E490:E494"/>
    <mergeCell ref="I490:I494"/>
    <mergeCell ref="B493:C493"/>
    <mergeCell ref="F493:G493"/>
    <mergeCell ref="J493:K493"/>
    <mergeCell ref="B494:C494"/>
    <mergeCell ref="F494:G494"/>
    <mergeCell ref="J494:K494"/>
    <mergeCell ref="D491:D492"/>
    <mergeCell ref="H491:H492"/>
    <mergeCell ref="L491:L492"/>
    <mergeCell ref="B495:L495"/>
    <mergeCell ref="A496:A500"/>
    <mergeCell ref="E496:E500"/>
    <mergeCell ref="I496:I500"/>
    <mergeCell ref="B499:C499"/>
    <mergeCell ref="F499:G499"/>
    <mergeCell ref="J499:K499"/>
    <mergeCell ref="B500:C500"/>
    <mergeCell ref="F500:G500"/>
    <mergeCell ref="J500:K500"/>
    <mergeCell ref="D497:D498"/>
    <mergeCell ref="H497:H498"/>
    <mergeCell ref="L497:L498"/>
    <mergeCell ref="B501:L501"/>
    <mergeCell ref="A502:A506"/>
    <mergeCell ref="E502:E506"/>
    <mergeCell ref="I502:I506"/>
    <mergeCell ref="B505:C505"/>
    <mergeCell ref="F505:G505"/>
    <mergeCell ref="J505:K505"/>
    <mergeCell ref="B506:C506"/>
    <mergeCell ref="F506:G506"/>
    <mergeCell ref="J506:K506"/>
    <mergeCell ref="D503:D504"/>
    <mergeCell ref="H503:H504"/>
    <mergeCell ref="L503:L504"/>
    <mergeCell ref="F530:G530"/>
    <mergeCell ref="J530:K530"/>
    <mergeCell ref="D527:D528"/>
    <mergeCell ref="H527:H528"/>
    <mergeCell ref="L527:L528"/>
    <mergeCell ref="B507:L507"/>
    <mergeCell ref="A508:A512"/>
    <mergeCell ref="E508:E512"/>
    <mergeCell ref="I508:I512"/>
    <mergeCell ref="B511:C511"/>
    <mergeCell ref="F511:G511"/>
    <mergeCell ref="J511:K511"/>
    <mergeCell ref="B512:C512"/>
    <mergeCell ref="F512:G512"/>
    <mergeCell ref="J512:K512"/>
    <mergeCell ref="D509:D510"/>
    <mergeCell ref="H509:H510"/>
    <mergeCell ref="L509:L510"/>
    <mergeCell ref="B513:L513"/>
    <mergeCell ref="A514:A518"/>
    <mergeCell ref="E514:E518"/>
    <mergeCell ref="I514:I518"/>
    <mergeCell ref="B517:C517"/>
    <mergeCell ref="F517:G517"/>
    <mergeCell ref="J517:K517"/>
    <mergeCell ref="B518:C518"/>
    <mergeCell ref="F518:G518"/>
    <mergeCell ref="J518:K518"/>
    <mergeCell ref="D515:D516"/>
    <mergeCell ref="H515:H516"/>
    <mergeCell ref="L515:L516"/>
    <mergeCell ref="E544:E548"/>
    <mergeCell ref="I544:I548"/>
    <mergeCell ref="B547:C547"/>
    <mergeCell ref="F547:G547"/>
    <mergeCell ref="J547:K547"/>
    <mergeCell ref="B548:C548"/>
    <mergeCell ref="F548:G548"/>
    <mergeCell ref="J548:K548"/>
    <mergeCell ref="D545:D546"/>
    <mergeCell ref="H545:H546"/>
    <mergeCell ref="L545:L546"/>
    <mergeCell ref="B519:L519"/>
    <mergeCell ref="A520:A524"/>
    <mergeCell ref="E520:E524"/>
    <mergeCell ref="I520:I524"/>
    <mergeCell ref="B523:C523"/>
    <mergeCell ref="F523:G523"/>
    <mergeCell ref="J523:K523"/>
    <mergeCell ref="B524:C524"/>
    <mergeCell ref="F524:G524"/>
    <mergeCell ref="J524:K524"/>
    <mergeCell ref="D521:D522"/>
    <mergeCell ref="H521:H522"/>
    <mergeCell ref="L521:L522"/>
    <mergeCell ref="B525:L525"/>
    <mergeCell ref="A526:A530"/>
    <mergeCell ref="E526:E530"/>
    <mergeCell ref="I526:I530"/>
    <mergeCell ref="B529:C529"/>
    <mergeCell ref="F529:G529"/>
    <mergeCell ref="J529:K529"/>
    <mergeCell ref="B530:C530"/>
    <mergeCell ref="A567:E568"/>
    <mergeCell ref="G567:H567"/>
    <mergeCell ref="G568:H568"/>
    <mergeCell ref="A563:E565"/>
    <mergeCell ref="G563:H563"/>
    <mergeCell ref="F564:F565"/>
    <mergeCell ref="G564:H565"/>
    <mergeCell ref="B555:L555"/>
    <mergeCell ref="A556:A560"/>
    <mergeCell ref="E556:E560"/>
    <mergeCell ref="I556:I560"/>
    <mergeCell ref="B559:C559"/>
    <mergeCell ref="F559:G559"/>
    <mergeCell ref="J559:K559"/>
    <mergeCell ref="B560:C560"/>
    <mergeCell ref="F560:G560"/>
    <mergeCell ref="J560:K560"/>
    <mergeCell ref="D557:D558"/>
    <mergeCell ref="H557:H558"/>
    <mergeCell ref="B349:C349"/>
    <mergeCell ref="F349:G349"/>
    <mergeCell ref="J349:K349"/>
    <mergeCell ref="B350:C350"/>
    <mergeCell ref="B549:L549"/>
    <mergeCell ref="A550:A554"/>
    <mergeCell ref="E550:E554"/>
    <mergeCell ref="I550:I554"/>
    <mergeCell ref="B553:C553"/>
    <mergeCell ref="F553:G553"/>
    <mergeCell ref="J553:K553"/>
    <mergeCell ref="B554:C554"/>
    <mergeCell ref="F554:G554"/>
    <mergeCell ref="J554:K554"/>
    <mergeCell ref="D551:D552"/>
    <mergeCell ref="H551:H552"/>
    <mergeCell ref="L551:L552"/>
    <mergeCell ref="B531:L531"/>
    <mergeCell ref="A532:A536"/>
    <mergeCell ref="E532:E536"/>
    <mergeCell ref="I532:I536"/>
    <mergeCell ref="B535:C535"/>
    <mergeCell ref="F535:G535"/>
    <mergeCell ref="J535:K535"/>
    <mergeCell ref="B536:C536"/>
    <mergeCell ref="F536:G536"/>
    <mergeCell ref="J536:K536"/>
    <mergeCell ref="D533:D534"/>
    <mergeCell ref="H533:H534"/>
    <mergeCell ref="L533:L534"/>
    <mergeCell ref="B543:L543"/>
    <mergeCell ref="A544:A548"/>
    <mergeCell ref="D71:D72"/>
    <mergeCell ref="H71:H72"/>
    <mergeCell ref="B141:L141"/>
    <mergeCell ref="A142:A146"/>
    <mergeCell ref="L557:L558"/>
    <mergeCell ref="B561:L561"/>
    <mergeCell ref="L431:L432"/>
    <mergeCell ref="D437:D438"/>
    <mergeCell ref="H437:H438"/>
    <mergeCell ref="L437:L438"/>
    <mergeCell ref="D443:D444"/>
    <mergeCell ref="H443:H444"/>
    <mergeCell ref="L443:L444"/>
    <mergeCell ref="D449:D450"/>
    <mergeCell ref="H449:H450"/>
    <mergeCell ref="L449:L450"/>
    <mergeCell ref="B447:L447"/>
    <mergeCell ref="B441:L441"/>
    <mergeCell ref="B435:L435"/>
    <mergeCell ref="L71:L72"/>
    <mergeCell ref="B73:C73"/>
    <mergeCell ref="F73:G73"/>
    <mergeCell ref="J73:K73"/>
    <mergeCell ref="B74:C74"/>
    <mergeCell ref="F74:G74"/>
    <mergeCell ref="J74:K74"/>
    <mergeCell ref="B345:L345"/>
    <mergeCell ref="E346:E350"/>
    <mergeCell ref="I346:I350"/>
    <mergeCell ref="D347:D348"/>
    <mergeCell ref="H347:H348"/>
    <mergeCell ref="L347:L348"/>
    <mergeCell ref="J151:K151"/>
    <mergeCell ref="B152:C152"/>
    <mergeCell ref="F152:G152"/>
    <mergeCell ref="J152:K152"/>
    <mergeCell ref="F350:G350"/>
    <mergeCell ref="J350:K350"/>
    <mergeCell ref="B339:L339"/>
    <mergeCell ref="A340:A344"/>
    <mergeCell ref="E340:E344"/>
    <mergeCell ref="I340:I344"/>
    <mergeCell ref="J31:K31"/>
    <mergeCell ref="B32:C32"/>
    <mergeCell ref="F32:G32"/>
    <mergeCell ref="J32:K32"/>
    <mergeCell ref="B123:L123"/>
    <mergeCell ref="A124:A128"/>
    <mergeCell ref="E124:E128"/>
    <mergeCell ref="I124:I128"/>
    <mergeCell ref="D125:D126"/>
    <mergeCell ref="H125:H126"/>
    <mergeCell ref="L125:L126"/>
    <mergeCell ref="B127:C127"/>
    <mergeCell ref="F127:G127"/>
    <mergeCell ref="J127:K127"/>
    <mergeCell ref="B128:C128"/>
    <mergeCell ref="F128:G128"/>
    <mergeCell ref="J128:K128"/>
    <mergeCell ref="B45:L45"/>
    <mergeCell ref="B69:L69"/>
    <mergeCell ref="A70:A74"/>
    <mergeCell ref="E70:E74"/>
    <mergeCell ref="I70:I74"/>
    <mergeCell ref="A244:A248"/>
    <mergeCell ref="E244:E248"/>
    <mergeCell ref="I244:I248"/>
    <mergeCell ref="D245:D246"/>
    <mergeCell ref="H245:H246"/>
    <mergeCell ref="L245:L246"/>
    <mergeCell ref="B247:C247"/>
    <mergeCell ref="F247:G247"/>
    <mergeCell ref="J247:K247"/>
    <mergeCell ref="B248:C248"/>
    <mergeCell ref="F248:G248"/>
    <mergeCell ref="J248:K248"/>
    <mergeCell ref="E142:E146"/>
    <mergeCell ref="I142:I146"/>
    <mergeCell ref="D143:D144"/>
    <mergeCell ref="H143:H144"/>
    <mergeCell ref="L143:L144"/>
    <mergeCell ref="B145:C145"/>
    <mergeCell ref="F145:G145"/>
    <mergeCell ref="J145:K145"/>
    <mergeCell ref="B146:C146"/>
    <mergeCell ref="F146:G146"/>
    <mergeCell ref="J146:K146"/>
    <mergeCell ref="B147:L147"/>
    <mergeCell ref="A148:A152"/>
    <mergeCell ref="E148:E152"/>
    <mergeCell ref="I148:I152"/>
    <mergeCell ref="D149:D150"/>
    <mergeCell ref="H149:H150"/>
    <mergeCell ref="L149:L150"/>
    <mergeCell ref="B151:C151"/>
    <mergeCell ref="F151:G151"/>
    <mergeCell ref="J163:K163"/>
    <mergeCell ref="B164:C164"/>
    <mergeCell ref="F164:G164"/>
    <mergeCell ref="J164:K164"/>
    <mergeCell ref="A166:A170"/>
    <mergeCell ref="E166:E170"/>
    <mergeCell ref="I166:I170"/>
    <mergeCell ref="D167:D168"/>
    <mergeCell ref="H167:H168"/>
    <mergeCell ref="L167:L168"/>
    <mergeCell ref="B169:C169"/>
    <mergeCell ref="F169:G169"/>
    <mergeCell ref="J169:K169"/>
    <mergeCell ref="B170:C170"/>
    <mergeCell ref="F170:G170"/>
    <mergeCell ref="J170:K170"/>
    <mergeCell ref="B243:L243"/>
    <mergeCell ref="A208:A212"/>
    <mergeCell ref="E208:E212"/>
    <mergeCell ref="I208:I212"/>
    <mergeCell ref="B211:C211"/>
    <mergeCell ref="F211:G211"/>
    <mergeCell ref="J211:K211"/>
    <mergeCell ref="B212:C212"/>
    <mergeCell ref="F212:G212"/>
    <mergeCell ref="J212:K212"/>
    <mergeCell ref="D209:D210"/>
    <mergeCell ref="H209:H210"/>
    <mergeCell ref="A214:A218"/>
    <mergeCell ref="E214:E218"/>
    <mergeCell ref="I214:I218"/>
    <mergeCell ref="B217:C217"/>
    <mergeCell ref="A4:A8"/>
    <mergeCell ref="E4:E8"/>
    <mergeCell ref="I4:I8"/>
    <mergeCell ref="D5:D6"/>
    <mergeCell ref="H5:H6"/>
    <mergeCell ref="L5:L6"/>
    <mergeCell ref="B7:C7"/>
    <mergeCell ref="F7:G7"/>
    <mergeCell ref="J7:K7"/>
    <mergeCell ref="B8:C8"/>
    <mergeCell ref="F8:G8"/>
    <mergeCell ref="J8:K8"/>
    <mergeCell ref="B9:L9"/>
    <mergeCell ref="A10:A14"/>
    <mergeCell ref="E10:E14"/>
    <mergeCell ref="I10:I14"/>
    <mergeCell ref="D11:D12"/>
    <mergeCell ref="H11:H12"/>
    <mergeCell ref="L11:L12"/>
    <mergeCell ref="B315:L315"/>
    <mergeCell ref="A316:A320"/>
    <mergeCell ref="E316:E320"/>
    <mergeCell ref="I316:I320"/>
    <mergeCell ref="D317:D318"/>
    <mergeCell ref="H317:H318"/>
    <mergeCell ref="L317:L318"/>
    <mergeCell ref="B319:C319"/>
    <mergeCell ref="F319:G319"/>
    <mergeCell ref="J319:K319"/>
    <mergeCell ref="B320:C320"/>
    <mergeCell ref="F320:G320"/>
    <mergeCell ref="J320:K320"/>
    <mergeCell ref="B297:L297"/>
    <mergeCell ref="A298:A302"/>
    <mergeCell ref="E298:E302"/>
    <mergeCell ref="I298:I302"/>
    <mergeCell ref="D299:D300"/>
    <mergeCell ref="H299:H300"/>
    <mergeCell ref="L299:L300"/>
    <mergeCell ref="B301:C301"/>
    <mergeCell ref="F301:G301"/>
    <mergeCell ref="J301:K301"/>
    <mergeCell ref="B302:C302"/>
    <mergeCell ref="F302:G302"/>
    <mergeCell ref="J302:K302"/>
    <mergeCell ref="B182:C182"/>
    <mergeCell ref="F182:G182"/>
    <mergeCell ref="J182:K182"/>
    <mergeCell ref="B195:L195"/>
    <mergeCell ref="A196:A200"/>
    <mergeCell ref="E196:E200"/>
    <mergeCell ref="I196:I200"/>
    <mergeCell ref="D197:D198"/>
    <mergeCell ref="H197:H198"/>
    <mergeCell ref="L197:L198"/>
    <mergeCell ref="B199:C199"/>
    <mergeCell ref="F199:G199"/>
    <mergeCell ref="J199:K199"/>
    <mergeCell ref="B200:C200"/>
    <mergeCell ref="F200:G200"/>
    <mergeCell ref="J200:K200"/>
    <mergeCell ref="J14:K14"/>
    <mergeCell ref="B15:L15"/>
    <mergeCell ref="B177:L177"/>
    <mergeCell ref="A178:A182"/>
    <mergeCell ref="E178:E182"/>
    <mergeCell ref="I178:I182"/>
    <mergeCell ref="B171:L171"/>
    <mergeCell ref="A172:A176"/>
    <mergeCell ref="E172:E176"/>
    <mergeCell ref="I172:I176"/>
    <mergeCell ref="D173:D174"/>
    <mergeCell ref="H173:H174"/>
    <mergeCell ref="L173:L174"/>
    <mergeCell ref="B175:C175"/>
    <mergeCell ref="F175:G175"/>
    <mergeCell ref="J175:K175"/>
    <mergeCell ref="B135:L135"/>
    <mergeCell ref="A136:A140"/>
    <mergeCell ref="E136:E140"/>
    <mergeCell ref="I136:I140"/>
    <mergeCell ref="D137:D138"/>
    <mergeCell ref="H137:H138"/>
    <mergeCell ref="L137:L138"/>
    <mergeCell ref="B139:C139"/>
    <mergeCell ref="F139:G139"/>
    <mergeCell ref="J139:K139"/>
    <mergeCell ref="B140:C140"/>
    <mergeCell ref="F140:G140"/>
    <mergeCell ref="J140:K140"/>
    <mergeCell ref="D179:D180"/>
    <mergeCell ref="H179:H180"/>
    <mergeCell ref="L179:L180"/>
    <mergeCell ref="B181:C181"/>
    <mergeCell ref="F181:G181"/>
    <mergeCell ref="J181:K181"/>
    <mergeCell ref="B176:C176"/>
    <mergeCell ref="F176:G176"/>
    <mergeCell ref="J176:K176"/>
    <mergeCell ref="B159:L159"/>
    <mergeCell ref="B165:L165"/>
    <mergeCell ref="A160:A164"/>
    <mergeCell ref="E160:E164"/>
    <mergeCell ref="I160:I164"/>
    <mergeCell ref="D161:D162"/>
    <mergeCell ref="H161:H162"/>
    <mergeCell ref="L161:L162"/>
    <mergeCell ref="B163:C163"/>
    <mergeCell ref="F163:G163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0.39997558519241921"/>
  </sheetPr>
  <dimension ref="A1:L275"/>
  <sheetViews>
    <sheetView topLeftCell="A253" workbookViewId="0">
      <selection activeCell="D260" sqref="D260"/>
    </sheetView>
  </sheetViews>
  <sheetFormatPr baseColWidth="10" defaultRowHeight="15" x14ac:dyDescent="0.2"/>
  <cols>
    <col min="1" max="1" width="15.6640625" customWidth="1"/>
    <col min="2" max="2" width="11.33203125" customWidth="1"/>
    <col min="3" max="3" width="22.5" customWidth="1"/>
    <col min="4" max="4" width="10.33203125" customWidth="1"/>
    <col min="5" max="5" width="16.5" customWidth="1"/>
    <col min="6" max="6" width="11.5" customWidth="1"/>
    <col min="7" max="7" width="18.5" customWidth="1"/>
    <col min="8" max="8" width="11.33203125" customWidth="1"/>
    <col min="9" max="9" width="14.33203125" customWidth="1"/>
    <col min="10" max="10" width="11.83203125" customWidth="1"/>
    <col min="11" max="11" width="23.5" customWidth="1"/>
    <col min="12" max="12" width="9.33203125" customWidth="1"/>
  </cols>
  <sheetData>
    <row r="1" spans="1:12" ht="109" customHeight="1" thickBot="1" x14ac:dyDescent="0.25">
      <c r="A1" s="167" t="s">
        <v>1298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1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55" customHeight="1" thickBot="1" x14ac:dyDescent="0.25">
      <c r="A3" s="153" t="s">
        <v>736</v>
      </c>
      <c r="B3" s="154"/>
      <c r="C3" s="154"/>
      <c r="D3" s="154"/>
      <c r="E3" s="154"/>
      <c r="F3" s="154"/>
      <c r="G3" s="154"/>
      <c r="H3" s="154"/>
      <c r="I3" s="155"/>
      <c r="J3" s="155"/>
      <c r="K3" s="155"/>
      <c r="L3" s="156"/>
    </row>
    <row r="4" spans="1:12" ht="16" thickBot="1" x14ac:dyDescent="0.25">
      <c r="A4" s="13" t="s">
        <v>72</v>
      </c>
      <c r="B4" s="137"/>
      <c r="C4" s="137"/>
      <c r="D4" s="137"/>
      <c r="E4" s="137"/>
      <c r="F4" s="137"/>
      <c r="G4" s="137"/>
      <c r="H4" s="137"/>
      <c r="I4" s="157"/>
      <c r="J4" s="157"/>
      <c r="K4" s="157"/>
      <c r="L4" s="157"/>
    </row>
    <row r="5" spans="1:12" x14ac:dyDescent="0.2">
      <c r="A5" s="118"/>
      <c r="B5" s="16" t="s">
        <v>0</v>
      </c>
      <c r="C5" s="92" t="s">
        <v>232</v>
      </c>
      <c r="D5" s="18" t="s">
        <v>546</v>
      </c>
      <c r="E5" s="118"/>
      <c r="F5" s="2" t="s">
        <v>0</v>
      </c>
      <c r="G5" s="92" t="s">
        <v>233</v>
      </c>
      <c r="H5" s="18" t="s">
        <v>546</v>
      </c>
      <c r="I5" s="118"/>
      <c r="J5" s="16" t="s">
        <v>0</v>
      </c>
      <c r="K5" s="68" t="s">
        <v>96</v>
      </c>
      <c r="L5" s="55" t="s">
        <v>546</v>
      </c>
    </row>
    <row r="6" spans="1:12" ht="24" x14ac:dyDescent="0.2">
      <c r="A6" s="119"/>
      <c r="B6" s="19" t="s">
        <v>2</v>
      </c>
      <c r="C6" s="70" t="s">
        <v>730</v>
      </c>
      <c r="D6" s="121">
        <f>5.6/H2</f>
        <v>0.86153846153846148</v>
      </c>
      <c r="E6" s="119"/>
      <c r="F6" s="20" t="s">
        <v>2</v>
      </c>
      <c r="G6" s="70" t="s">
        <v>731</v>
      </c>
      <c r="H6" s="121">
        <f>5.6/H2</f>
        <v>0.86153846153846148</v>
      </c>
      <c r="I6" s="119"/>
      <c r="J6" s="19" t="s">
        <v>2</v>
      </c>
      <c r="K6" s="70" t="s">
        <v>732</v>
      </c>
      <c r="L6" s="121">
        <f>140/H2</f>
        <v>21.53846153846154</v>
      </c>
    </row>
    <row r="7" spans="1:12" ht="33" x14ac:dyDescent="0.2">
      <c r="A7" s="119"/>
      <c r="B7" s="19" t="s">
        <v>3</v>
      </c>
      <c r="C7" s="20" t="s">
        <v>46</v>
      </c>
      <c r="D7" s="222"/>
      <c r="E7" s="119"/>
      <c r="F7" s="20" t="s">
        <v>3</v>
      </c>
      <c r="G7" s="20" t="s">
        <v>46</v>
      </c>
      <c r="H7" s="131"/>
      <c r="I7" s="119"/>
      <c r="J7" s="19" t="s">
        <v>3</v>
      </c>
      <c r="K7" s="20" t="s">
        <v>115</v>
      </c>
      <c r="L7" s="131"/>
    </row>
    <row r="8" spans="1:12" ht="26" customHeight="1" x14ac:dyDescent="0.2">
      <c r="A8" s="119"/>
      <c r="B8" s="124" t="s">
        <v>5</v>
      </c>
      <c r="C8" s="125"/>
      <c r="D8" s="67"/>
      <c r="E8" s="119"/>
      <c r="F8" s="124" t="s">
        <v>6</v>
      </c>
      <c r="G8" s="126"/>
      <c r="H8" s="67"/>
      <c r="I8" s="119"/>
      <c r="J8" s="124" t="s">
        <v>112</v>
      </c>
      <c r="K8" s="126"/>
      <c r="L8" s="67"/>
    </row>
    <row r="9" spans="1:12" ht="16" thickBot="1" x14ac:dyDescent="0.25">
      <c r="A9" s="120"/>
      <c r="B9" s="127" t="s">
        <v>4</v>
      </c>
      <c r="C9" s="128"/>
      <c r="D9" s="65">
        <f>D8*D6</f>
        <v>0</v>
      </c>
      <c r="E9" s="120"/>
      <c r="F9" s="127" t="s">
        <v>4</v>
      </c>
      <c r="G9" s="129"/>
      <c r="H9" s="65">
        <f>H8*H6</f>
        <v>0</v>
      </c>
      <c r="I9" s="120"/>
      <c r="J9" s="127" t="s">
        <v>4</v>
      </c>
      <c r="K9" s="129"/>
      <c r="L9" s="65">
        <f>L8*L6</f>
        <v>0</v>
      </c>
    </row>
    <row r="10" spans="1:12" ht="16" thickBot="1" x14ac:dyDescent="0.25">
      <c r="A10" s="13" t="s">
        <v>72</v>
      </c>
      <c r="B10" s="137" t="s">
        <v>173</v>
      </c>
      <c r="C10" s="137"/>
      <c r="D10" s="137"/>
      <c r="E10" s="137"/>
      <c r="F10" s="137"/>
      <c r="G10" s="137"/>
      <c r="H10" s="137"/>
      <c r="I10" s="157"/>
      <c r="J10" s="157"/>
      <c r="K10" s="157"/>
      <c r="L10" s="157"/>
    </row>
    <row r="11" spans="1:12" x14ac:dyDescent="0.2">
      <c r="A11" s="118"/>
      <c r="B11" s="16" t="s">
        <v>0</v>
      </c>
      <c r="C11" s="92" t="s">
        <v>230</v>
      </c>
      <c r="D11" s="55" t="s">
        <v>546</v>
      </c>
      <c r="E11" s="118"/>
      <c r="F11" s="16" t="s">
        <v>0</v>
      </c>
      <c r="G11" s="92" t="s">
        <v>231</v>
      </c>
      <c r="H11" s="55" t="s">
        <v>546</v>
      </c>
      <c r="I11" s="118"/>
      <c r="J11" s="16" t="s">
        <v>0</v>
      </c>
      <c r="K11" s="68" t="s">
        <v>294</v>
      </c>
      <c r="L11" s="55" t="s">
        <v>546</v>
      </c>
    </row>
    <row r="12" spans="1:12" ht="24" x14ac:dyDescent="0.2">
      <c r="A12" s="119"/>
      <c r="B12" s="19" t="s">
        <v>2</v>
      </c>
      <c r="C12" s="71" t="s">
        <v>837</v>
      </c>
      <c r="D12" s="121">
        <f>5.6/H2</f>
        <v>0.86153846153846148</v>
      </c>
      <c r="E12" s="119"/>
      <c r="F12" s="19" t="s">
        <v>2</v>
      </c>
      <c r="G12" s="70" t="s">
        <v>840</v>
      </c>
      <c r="H12" s="121">
        <f>5.6/H2</f>
        <v>0.86153846153846148</v>
      </c>
      <c r="I12" s="119"/>
      <c r="J12" s="19" t="s">
        <v>2</v>
      </c>
      <c r="K12" s="70" t="s">
        <v>842</v>
      </c>
      <c r="L12" s="121">
        <f>140/H2</f>
        <v>21.53846153846154</v>
      </c>
    </row>
    <row r="13" spans="1:12" ht="44" x14ac:dyDescent="0.2">
      <c r="A13" s="119"/>
      <c r="B13" s="19" t="s">
        <v>3</v>
      </c>
      <c r="C13" s="20" t="s">
        <v>212</v>
      </c>
      <c r="D13" s="131"/>
      <c r="E13" s="119"/>
      <c r="F13" s="19" t="s">
        <v>3</v>
      </c>
      <c r="G13" s="20" t="s">
        <v>217</v>
      </c>
      <c r="H13" s="131"/>
      <c r="I13" s="119"/>
      <c r="J13" s="19" t="s">
        <v>3</v>
      </c>
      <c r="K13" s="20" t="s">
        <v>295</v>
      </c>
      <c r="L13" s="131"/>
    </row>
    <row r="14" spans="1:12" ht="24" customHeight="1" x14ac:dyDescent="0.2">
      <c r="A14" s="119"/>
      <c r="B14" s="124" t="s">
        <v>5</v>
      </c>
      <c r="C14" s="125"/>
      <c r="D14" s="67"/>
      <c r="E14" s="119"/>
      <c r="F14" s="124" t="s">
        <v>6</v>
      </c>
      <c r="G14" s="126"/>
      <c r="H14" s="67"/>
      <c r="I14" s="119"/>
      <c r="J14" s="124" t="s">
        <v>112</v>
      </c>
      <c r="K14" s="126"/>
      <c r="L14" s="67"/>
    </row>
    <row r="15" spans="1:12" ht="16" thickBot="1" x14ac:dyDescent="0.25">
      <c r="A15" s="120"/>
      <c r="B15" s="127" t="s">
        <v>4</v>
      </c>
      <c r="C15" s="128"/>
      <c r="D15" s="65">
        <f>D14*D12</f>
        <v>0</v>
      </c>
      <c r="E15" s="120"/>
      <c r="F15" s="127" t="s">
        <v>4</v>
      </c>
      <c r="G15" s="129"/>
      <c r="H15" s="65">
        <f>H14*H12</f>
        <v>0</v>
      </c>
      <c r="I15" s="120"/>
      <c r="J15" s="127" t="s">
        <v>4</v>
      </c>
      <c r="K15" s="129"/>
      <c r="L15" s="65">
        <f>L14*L12</f>
        <v>0</v>
      </c>
    </row>
    <row r="16" spans="1:12" ht="16" thickBot="1" x14ac:dyDescent="0.25">
      <c r="A16" s="13" t="s">
        <v>72</v>
      </c>
      <c r="B16" s="137" t="s">
        <v>173</v>
      </c>
      <c r="C16" s="137"/>
      <c r="D16" s="137"/>
      <c r="E16" s="137"/>
      <c r="F16" s="137"/>
      <c r="G16" s="137"/>
      <c r="H16" s="137"/>
      <c r="I16" s="157"/>
      <c r="J16" s="157"/>
      <c r="K16" s="157"/>
      <c r="L16" s="157"/>
    </row>
    <row r="17" spans="1:12" x14ac:dyDescent="0.2">
      <c r="A17" s="118"/>
      <c r="B17" s="16" t="s">
        <v>0</v>
      </c>
      <c r="C17" s="92" t="s">
        <v>234</v>
      </c>
      <c r="D17" s="55" t="s">
        <v>546</v>
      </c>
      <c r="E17" s="118"/>
      <c r="F17" s="16" t="s">
        <v>0</v>
      </c>
      <c r="G17" s="92" t="s">
        <v>235</v>
      </c>
      <c r="H17" s="55" t="s">
        <v>546</v>
      </c>
      <c r="I17" s="118"/>
      <c r="J17" s="16" t="s">
        <v>0</v>
      </c>
      <c r="K17" s="68" t="s">
        <v>296</v>
      </c>
      <c r="L17" s="55" t="s">
        <v>546</v>
      </c>
    </row>
    <row r="18" spans="1:12" ht="24" x14ac:dyDescent="0.2">
      <c r="A18" s="119"/>
      <c r="B18" s="19" t="s">
        <v>2</v>
      </c>
      <c r="C18" s="70" t="s">
        <v>836</v>
      </c>
      <c r="D18" s="121">
        <f>5.2/H2</f>
        <v>0.8</v>
      </c>
      <c r="E18" s="119"/>
      <c r="F18" s="19" t="s">
        <v>2</v>
      </c>
      <c r="G18" s="70" t="s">
        <v>841</v>
      </c>
      <c r="H18" s="121">
        <f>5.2/H2</f>
        <v>0.8</v>
      </c>
      <c r="I18" s="119"/>
      <c r="J18" s="19" t="s">
        <v>2</v>
      </c>
      <c r="K18" s="70" t="s">
        <v>1155</v>
      </c>
      <c r="L18" s="121">
        <f>140/H2</f>
        <v>21.53846153846154</v>
      </c>
    </row>
    <row r="19" spans="1:12" ht="44" x14ac:dyDescent="0.2">
      <c r="A19" s="119"/>
      <c r="B19" s="19" t="s">
        <v>3</v>
      </c>
      <c r="C19" s="20" t="s">
        <v>212</v>
      </c>
      <c r="D19" s="131"/>
      <c r="E19" s="119"/>
      <c r="F19" s="19" t="s">
        <v>3</v>
      </c>
      <c r="G19" s="20" t="s">
        <v>217</v>
      </c>
      <c r="H19" s="131"/>
      <c r="I19" s="119"/>
      <c r="J19" s="19" t="s">
        <v>3</v>
      </c>
      <c r="K19" s="20" t="s">
        <v>297</v>
      </c>
      <c r="L19" s="131"/>
    </row>
    <row r="20" spans="1:12" ht="24" customHeight="1" x14ac:dyDescent="0.2">
      <c r="A20" s="119"/>
      <c r="B20" s="124" t="s">
        <v>5</v>
      </c>
      <c r="C20" s="125"/>
      <c r="D20" s="67"/>
      <c r="E20" s="119"/>
      <c r="F20" s="124" t="s">
        <v>6</v>
      </c>
      <c r="G20" s="126"/>
      <c r="H20" s="67"/>
      <c r="I20" s="119"/>
      <c r="J20" s="124" t="s">
        <v>112</v>
      </c>
      <c r="K20" s="126"/>
      <c r="L20" s="72"/>
    </row>
    <row r="21" spans="1:12" ht="16" thickBot="1" x14ac:dyDescent="0.25">
      <c r="A21" s="120"/>
      <c r="B21" s="127" t="s">
        <v>4</v>
      </c>
      <c r="C21" s="128"/>
      <c r="D21" s="65">
        <f>D20*D18</f>
        <v>0</v>
      </c>
      <c r="E21" s="120"/>
      <c r="F21" s="127" t="s">
        <v>4</v>
      </c>
      <c r="G21" s="129"/>
      <c r="H21" s="65">
        <f>H20*H18</f>
        <v>0</v>
      </c>
      <c r="I21" s="120"/>
      <c r="J21" s="127" t="s">
        <v>4</v>
      </c>
      <c r="K21" s="129"/>
      <c r="L21" s="65">
        <f>L20*L18</f>
        <v>0</v>
      </c>
    </row>
    <row r="22" spans="1:12" ht="16" thickBot="1" x14ac:dyDescent="0.25">
      <c r="A22" s="13" t="s">
        <v>72</v>
      </c>
      <c r="B22" s="137" t="s">
        <v>173</v>
      </c>
      <c r="C22" s="137"/>
      <c r="D22" s="137"/>
      <c r="E22" s="137"/>
      <c r="F22" s="137"/>
      <c r="G22" s="137"/>
      <c r="H22" s="137"/>
      <c r="I22" s="157"/>
      <c r="J22" s="157"/>
      <c r="K22" s="157"/>
      <c r="L22" s="157"/>
    </row>
    <row r="23" spans="1:12" x14ac:dyDescent="0.2">
      <c r="A23" s="118"/>
      <c r="B23" s="16" t="s">
        <v>0</v>
      </c>
      <c r="C23" s="92" t="s">
        <v>228</v>
      </c>
      <c r="D23" s="55" t="s">
        <v>546</v>
      </c>
      <c r="E23" s="118"/>
      <c r="F23" s="16" t="s">
        <v>0</v>
      </c>
      <c r="G23" s="92" t="s">
        <v>229</v>
      </c>
      <c r="H23" s="55" t="s">
        <v>546</v>
      </c>
      <c r="I23" s="118"/>
      <c r="J23" s="16" t="s">
        <v>0</v>
      </c>
      <c r="K23" s="68" t="s">
        <v>290</v>
      </c>
      <c r="L23" s="55" t="s">
        <v>546</v>
      </c>
    </row>
    <row r="24" spans="1:12" ht="24" x14ac:dyDescent="0.2">
      <c r="A24" s="119"/>
      <c r="B24" s="19" t="s">
        <v>2</v>
      </c>
      <c r="C24" s="70" t="s">
        <v>844</v>
      </c>
      <c r="D24" s="121">
        <f>5.2/H2</f>
        <v>0.8</v>
      </c>
      <c r="E24" s="119"/>
      <c r="F24" s="19" t="s">
        <v>2</v>
      </c>
      <c r="G24" s="70" t="s">
        <v>845</v>
      </c>
      <c r="H24" s="121">
        <f>5.2/H2</f>
        <v>0.8</v>
      </c>
      <c r="I24" s="119"/>
      <c r="J24" s="19" t="s">
        <v>2</v>
      </c>
      <c r="K24" s="70" t="s">
        <v>846</v>
      </c>
      <c r="L24" s="121">
        <f>140/H2</f>
        <v>21.53846153846154</v>
      </c>
    </row>
    <row r="25" spans="1:12" ht="44" x14ac:dyDescent="0.2">
      <c r="A25" s="119"/>
      <c r="B25" s="19" t="s">
        <v>3</v>
      </c>
      <c r="C25" s="20" t="s">
        <v>212</v>
      </c>
      <c r="D25" s="131"/>
      <c r="E25" s="119"/>
      <c r="F25" s="19" t="s">
        <v>3</v>
      </c>
      <c r="G25" s="20" t="s">
        <v>217</v>
      </c>
      <c r="H25" s="131"/>
      <c r="I25" s="119"/>
      <c r="J25" s="19" t="s">
        <v>3</v>
      </c>
      <c r="K25" s="20" t="s">
        <v>291</v>
      </c>
      <c r="L25" s="131"/>
    </row>
    <row r="26" spans="1:12" ht="25" customHeight="1" x14ac:dyDescent="0.2">
      <c r="A26" s="119"/>
      <c r="B26" s="124" t="s">
        <v>5</v>
      </c>
      <c r="C26" s="125"/>
      <c r="D26" s="67"/>
      <c r="E26" s="119"/>
      <c r="F26" s="124" t="s">
        <v>6</v>
      </c>
      <c r="G26" s="126"/>
      <c r="H26" s="67"/>
      <c r="I26" s="119"/>
      <c r="J26" s="124" t="s">
        <v>112</v>
      </c>
      <c r="K26" s="126"/>
      <c r="L26" s="67"/>
    </row>
    <row r="27" spans="1:12" ht="16" thickBot="1" x14ac:dyDescent="0.25">
      <c r="A27" s="120"/>
      <c r="B27" s="127" t="s">
        <v>4</v>
      </c>
      <c r="C27" s="128"/>
      <c r="D27" s="65">
        <f>D26*D24</f>
        <v>0</v>
      </c>
      <c r="E27" s="120"/>
      <c r="F27" s="127" t="s">
        <v>4</v>
      </c>
      <c r="G27" s="129"/>
      <c r="H27" s="65">
        <f>H26*H24</f>
        <v>0</v>
      </c>
      <c r="I27" s="120"/>
      <c r="J27" s="127" t="s">
        <v>4</v>
      </c>
      <c r="K27" s="129"/>
      <c r="L27" s="65">
        <f>L26*L24</f>
        <v>0</v>
      </c>
    </row>
    <row r="28" spans="1:12" ht="16" thickBot="1" x14ac:dyDescent="0.25">
      <c r="A28" s="13" t="s">
        <v>72</v>
      </c>
      <c r="B28" s="137" t="s">
        <v>173</v>
      </c>
      <c r="C28" s="137"/>
      <c r="D28" s="137"/>
      <c r="E28" s="137"/>
      <c r="F28" s="137"/>
      <c r="G28" s="137"/>
      <c r="H28" s="137"/>
      <c r="I28" s="157"/>
      <c r="J28" s="157"/>
      <c r="K28" s="157"/>
      <c r="L28" s="157"/>
    </row>
    <row r="29" spans="1:12" x14ac:dyDescent="0.2">
      <c r="A29" s="118"/>
      <c r="B29" s="16" t="s">
        <v>0</v>
      </c>
      <c r="C29" s="92" t="s">
        <v>1173</v>
      </c>
      <c r="D29" s="55" t="s">
        <v>546</v>
      </c>
      <c r="E29" s="118"/>
      <c r="F29" s="16" t="s">
        <v>0</v>
      </c>
      <c r="G29" s="92" t="s">
        <v>1174</v>
      </c>
      <c r="H29" s="55" t="s">
        <v>546</v>
      </c>
      <c r="I29" s="118"/>
      <c r="J29" s="16" t="s">
        <v>0</v>
      </c>
      <c r="K29" s="92" t="s">
        <v>1175</v>
      </c>
      <c r="L29" s="55" t="s">
        <v>546</v>
      </c>
    </row>
    <row r="30" spans="1:12" ht="24" x14ac:dyDescent="0.2">
      <c r="A30" s="119"/>
      <c r="B30" s="19" t="s">
        <v>2</v>
      </c>
      <c r="C30" s="70" t="s">
        <v>1172</v>
      </c>
      <c r="D30" s="121">
        <f>5.2/H2</f>
        <v>0.8</v>
      </c>
      <c r="E30" s="119"/>
      <c r="F30" s="19" t="s">
        <v>2</v>
      </c>
      <c r="G30" s="70" t="s">
        <v>1178</v>
      </c>
      <c r="H30" s="121">
        <f>5.2/H2</f>
        <v>0.8</v>
      </c>
      <c r="I30" s="119"/>
      <c r="J30" s="19" t="s">
        <v>2</v>
      </c>
      <c r="K30" s="70" t="s">
        <v>1176</v>
      </c>
      <c r="L30" s="121">
        <f>140/H2</f>
        <v>21.53846153846154</v>
      </c>
    </row>
    <row r="31" spans="1:12" ht="44" x14ac:dyDescent="0.2">
      <c r="A31" s="119"/>
      <c r="B31" s="19" t="s">
        <v>3</v>
      </c>
      <c r="C31" s="20" t="s">
        <v>212</v>
      </c>
      <c r="D31" s="131"/>
      <c r="E31" s="119"/>
      <c r="F31" s="19" t="s">
        <v>3</v>
      </c>
      <c r="G31" s="20" t="s">
        <v>217</v>
      </c>
      <c r="H31" s="131"/>
      <c r="I31" s="119"/>
      <c r="J31" s="19" t="s">
        <v>3</v>
      </c>
      <c r="K31" s="20" t="s">
        <v>1177</v>
      </c>
      <c r="L31" s="131"/>
    </row>
    <row r="32" spans="1:12" ht="30" customHeight="1" x14ac:dyDescent="0.2">
      <c r="A32" s="119"/>
      <c r="B32" s="124" t="s">
        <v>5</v>
      </c>
      <c r="C32" s="125"/>
      <c r="D32" s="67"/>
      <c r="E32" s="119"/>
      <c r="F32" s="124" t="s">
        <v>6</v>
      </c>
      <c r="G32" s="126"/>
      <c r="H32" s="67"/>
      <c r="I32" s="119"/>
      <c r="J32" s="124" t="s">
        <v>112</v>
      </c>
      <c r="K32" s="126"/>
      <c r="L32" s="67"/>
    </row>
    <row r="33" spans="1:12" ht="16" thickBot="1" x14ac:dyDescent="0.25">
      <c r="A33" s="120"/>
      <c r="B33" s="127" t="s">
        <v>4</v>
      </c>
      <c r="C33" s="128"/>
      <c r="D33" s="65">
        <f>D32*D30</f>
        <v>0</v>
      </c>
      <c r="E33" s="120"/>
      <c r="F33" s="127" t="s">
        <v>4</v>
      </c>
      <c r="G33" s="129"/>
      <c r="H33" s="65">
        <f>H32*H30</f>
        <v>0</v>
      </c>
      <c r="I33" s="120"/>
      <c r="J33" s="127" t="s">
        <v>4</v>
      </c>
      <c r="K33" s="129"/>
      <c r="L33" s="65">
        <f>L32*L30</f>
        <v>0</v>
      </c>
    </row>
    <row r="34" spans="1:12" ht="16" thickBot="1" x14ac:dyDescent="0.25">
      <c r="A34" s="13" t="s">
        <v>72</v>
      </c>
      <c r="B34" s="137" t="s">
        <v>173</v>
      </c>
      <c r="C34" s="137"/>
      <c r="D34" s="137"/>
      <c r="E34" s="137"/>
      <c r="F34" s="137"/>
      <c r="G34" s="137"/>
      <c r="H34" s="137"/>
      <c r="I34" s="157"/>
      <c r="J34" s="157"/>
      <c r="K34" s="157"/>
      <c r="L34" s="157"/>
    </row>
    <row r="35" spans="1:12" x14ac:dyDescent="0.2">
      <c r="A35" s="118"/>
      <c r="B35" s="16" t="s">
        <v>0</v>
      </c>
      <c r="C35" s="92" t="s">
        <v>1199</v>
      </c>
      <c r="D35" s="55" t="s">
        <v>546</v>
      </c>
      <c r="E35" s="118"/>
      <c r="F35" s="16" t="s">
        <v>0</v>
      </c>
      <c r="G35" s="92" t="s">
        <v>1193</v>
      </c>
      <c r="H35" s="55" t="s">
        <v>546</v>
      </c>
      <c r="I35" s="118"/>
      <c r="J35" s="16" t="s">
        <v>0</v>
      </c>
      <c r="K35" s="68" t="s">
        <v>1194</v>
      </c>
      <c r="L35" s="55" t="s">
        <v>546</v>
      </c>
    </row>
    <row r="36" spans="1:12" ht="24" x14ac:dyDescent="0.2">
      <c r="A36" s="119"/>
      <c r="B36" s="19" t="s">
        <v>2</v>
      </c>
      <c r="C36" s="70" t="s">
        <v>1195</v>
      </c>
      <c r="D36" s="121">
        <f>5.2/H2</f>
        <v>0.8</v>
      </c>
      <c r="E36" s="119"/>
      <c r="F36" s="19" t="s">
        <v>2</v>
      </c>
      <c r="G36" s="70" t="s">
        <v>1196</v>
      </c>
      <c r="H36" s="121">
        <f>5.2/H2</f>
        <v>0.8</v>
      </c>
      <c r="I36" s="119"/>
      <c r="J36" s="19" t="s">
        <v>2</v>
      </c>
      <c r="K36" s="70" t="s">
        <v>1197</v>
      </c>
      <c r="L36" s="121">
        <f>140/H2</f>
        <v>21.53846153846154</v>
      </c>
    </row>
    <row r="37" spans="1:12" ht="44" x14ac:dyDescent="0.2">
      <c r="A37" s="119"/>
      <c r="B37" s="19" t="s">
        <v>3</v>
      </c>
      <c r="C37" s="20" t="s">
        <v>212</v>
      </c>
      <c r="D37" s="131"/>
      <c r="E37" s="119"/>
      <c r="F37" s="19" t="s">
        <v>3</v>
      </c>
      <c r="G37" s="20" t="s">
        <v>217</v>
      </c>
      <c r="H37" s="131"/>
      <c r="I37" s="119"/>
      <c r="J37" s="19" t="s">
        <v>3</v>
      </c>
      <c r="K37" s="20" t="s">
        <v>1156</v>
      </c>
      <c r="L37" s="131"/>
    </row>
    <row r="38" spans="1:12" ht="32" customHeight="1" x14ac:dyDescent="0.2">
      <c r="A38" s="119"/>
      <c r="B38" s="124" t="s">
        <v>5</v>
      </c>
      <c r="C38" s="125"/>
      <c r="D38" s="67"/>
      <c r="E38" s="119"/>
      <c r="F38" s="124" t="s">
        <v>6</v>
      </c>
      <c r="G38" s="126"/>
      <c r="H38" s="67"/>
      <c r="I38" s="119"/>
      <c r="J38" s="124" t="s">
        <v>112</v>
      </c>
      <c r="K38" s="126"/>
      <c r="L38" s="72"/>
    </row>
    <row r="39" spans="1:12" ht="16" thickBot="1" x14ac:dyDescent="0.25">
      <c r="A39" s="120"/>
      <c r="B39" s="127" t="s">
        <v>4</v>
      </c>
      <c r="C39" s="128"/>
      <c r="D39" s="65">
        <f>D38*D36</f>
        <v>0</v>
      </c>
      <c r="E39" s="120"/>
      <c r="F39" s="127" t="s">
        <v>4</v>
      </c>
      <c r="G39" s="129"/>
      <c r="H39" s="65">
        <f>H38*H36</f>
        <v>0</v>
      </c>
      <c r="I39" s="120"/>
      <c r="J39" s="127" t="s">
        <v>4</v>
      </c>
      <c r="K39" s="129"/>
      <c r="L39" s="65">
        <f>L38*L36</f>
        <v>0</v>
      </c>
    </row>
    <row r="40" spans="1:12" ht="16" thickBot="1" x14ac:dyDescent="0.25">
      <c r="A40" s="13" t="s">
        <v>72</v>
      </c>
      <c r="B40" s="137" t="s">
        <v>173</v>
      </c>
      <c r="C40" s="137"/>
      <c r="D40" s="137"/>
      <c r="E40" s="137"/>
      <c r="F40" s="137"/>
      <c r="G40" s="137"/>
      <c r="H40" s="137"/>
      <c r="I40" s="157"/>
      <c r="J40" s="157"/>
      <c r="K40" s="157"/>
      <c r="L40" s="157"/>
    </row>
    <row r="41" spans="1:12" x14ac:dyDescent="0.2">
      <c r="A41" s="118"/>
      <c r="B41" s="16" t="s">
        <v>0</v>
      </c>
      <c r="C41" s="92" t="s">
        <v>1207</v>
      </c>
      <c r="D41" s="55" t="s">
        <v>546</v>
      </c>
      <c r="E41" s="118"/>
      <c r="F41" s="16" t="s">
        <v>0</v>
      </c>
      <c r="G41" s="92" t="s">
        <v>1152</v>
      </c>
      <c r="H41" s="55" t="s">
        <v>546</v>
      </c>
      <c r="I41" s="118"/>
      <c r="J41" s="16" t="s">
        <v>0</v>
      </c>
      <c r="K41" s="68" t="s">
        <v>1157</v>
      </c>
      <c r="L41" s="55" t="s">
        <v>546</v>
      </c>
    </row>
    <row r="42" spans="1:12" ht="24" x14ac:dyDescent="0.2">
      <c r="A42" s="119"/>
      <c r="B42" s="19" t="s">
        <v>2</v>
      </c>
      <c r="C42" s="70" t="s">
        <v>1151</v>
      </c>
      <c r="D42" s="121">
        <f>5.2/H2</f>
        <v>0.8</v>
      </c>
      <c r="E42" s="119"/>
      <c r="F42" s="19" t="s">
        <v>2</v>
      </c>
      <c r="G42" s="70" t="s">
        <v>1153</v>
      </c>
      <c r="H42" s="121">
        <f>5.2/H2</f>
        <v>0.8</v>
      </c>
      <c r="I42" s="119"/>
      <c r="J42" s="19" t="s">
        <v>2</v>
      </c>
      <c r="K42" s="70" t="s">
        <v>1154</v>
      </c>
      <c r="L42" s="121">
        <f>140/H2</f>
        <v>21.53846153846154</v>
      </c>
    </row>
    <row r="43" spans="1:12" ht="44" x14ac:dyDescent="0.2">
      <c r="A43" s="119"/>
      <c r="B43" s="19" t="s">
        <v>3</v>
      </c>
      <c r="C43" s="20" t="s">
        <v>212</v>
      </c>
      <c r="D43" s="131"/>
      <c r="E43" s="119"/>
      <c r="F43" s="19" t="s">
        <v>3</v>
      </c>
      <c r="G43" s="20" t="s">
        <v>217</v>
      </c>
      <c r="H43" s="131"/>
      <c r="I43" s="119"/>
      <c r="J43" s="19" t="s">
        <v>3</v>
      </c>
      <c r="K43" s="20" t="s">
        <v>1198</v>
      </c>
      <c r="L43" s="131"/>
    </row>
    <row r="44" spans="1:12" ht="28" customHeight="1" x14ac:dyDescent="0.2">
      <c r="A44" s="119"/>
      <c r="B44" s="124" t="s">
        <v>5</v>
      </c>
      <c r="C44" s="125"/>
      <c r="D44" s="67"/>
      <c r="E44" s="119"/>
      <c r="F44" s="124" t="s">
        <v>6</v>
      </c>
      <c r="G44" s="126"/>
      <c r="H44" s="67"/>
      <c r="I44" s="119"/>
      <c r="J44" s="124" t="s">
        <v>112</v>
      </c>
      <c r="K44" s="126"/>
      <c r="L44" s="72"/>
    </row>
    <row r="45" spans="1:12" ht="16" thickBot="1" x14ac:dyDescent="0.25">
      <c r="A45" s="120"/>
      <c r="B45" s="127" t="s">
        <v>4</v>
      </c>
      <c r="C45" s="128"/>
      <c r="D45" s="65">
        <f>D44*D42</f>
        <v>0</v>
      </c>
      <c r="E45" s="120"/>
      <c r="F45" s="127" t="s">
        <v>4</v>
      </c>
      <c r="G45" s="129"/>
      <c r="H45" s="65">
        <f>H44*H42</f>
        <v>0</v>
      </c>
      <c r="I45" s="120"/>
      <c r="J45" s="127" t="s">
        <v>4</v>
      </c>
      <c r="K45" s="129"/>
      <c r="L45" s="65">
        <f>L44*L42</f>
        <v>0</v>
      </c>
    </row>
    <row r="46" spans="1:12" ht="16" thickBot="1" x14ac:dyDescent="0.25">
      <c r="A46" s="13" t="s">
        <v>72</v>
      </c>
      <c r="B46" s="137" t="s">
        <v>173</v>
      </c>
      <c r="C46" s="137"/>
      <c r="D46" s="137"/>
      <c r="E46" s="137"/>
      <c r="F46" s="137"/>
      <c r="G46" s="137"/>
      <c r="H46" s="137"/>
      <c r="I46" s="157"/>
      <c r="J46" s="157"/>
      <c r="K46" s="157"/>
      <c r="L46" s="157"/>
    </row>
    <row r="47" spans="1:12" x14ac:dyDescent="0.2">
      <c r="A47" s="118"/>
      <c r="B47" s="16" t="s">
        <v>0</v>
      </c>
      <c r="C47" s="92" t="s">
        <v>1144</v>
      </c>
      <c r="D47" s="55" t="s">
        <v>546</v>
      </c>
      <c r="E47" s="118"/>
      <c r="F47" s="16" t="s">
        <v>0</v>
      </c>
      <c r="G47" s="92" t="s">
        <v>1147</v>
      </c>
      <c r="H47" s="55" t="s">
        <v>546</v>
      </c>
      <c r="I47" s="118"/>
      <c r="J47" s="16" t="s">
        <v>0</v>
      </c>
      <c r="K47" s="68" t="s">
        <v>1148</v>
      </c>
      <c r="L47" s="55" t="s">
        <v>546</v>
      </c>
    </row>
    <row r="48" spans="1:12" ht="24" x14ac:dyDescent="0.2">
      <c r="A48" s="119"/>
      <c r="B48" s="19" t="s">
        <v>2</v>
      </c>
      <c r="C48" s="70" t="s">
        <v>1145</v>
      </c>
      <c r="D48" s="121">
        <f>5.2/H2</f>
        <v>0.8</v>
      </c>
      <c r="E48" s="119"/>
      <c r="F48" s="19" t="s">
        <v>2</v>
      </c>
      <c r="G48" s="70" t="s">
        <v>1146</v>
      </c>
      <c r="H48" s="121">
        <f>5.2/H2</f>
        <v>0.8</v>
      </c>
      <c r="I48" s="119"/>
      <c r="J48" s="19" t="s">
        <v>2</v>
      </c>
      <c r="K48" s="70" t="s">
        <v>1149</v>
      </c>
      <c r="L48" s="121">
        <f>140/H2</f>
        <v>21.53846153846154</v>
      </c>
    </row>
    <row r="49" spans="1:12" ht="44" x14ac:dyDescent="0.2">
      <c r="A49" s="119"/>
      <c r="B49" s="19" t="s">
        <v>3</v>
      </c>
      <c r="C49" s="20" t="s">
        <v>212</v>
      </c>
      <c r="D49" s="131"/>
      <c r="E49" s="119"/>
      <c r="F49" s="19" t="s">
        <v>3</v>
      </c>
      <c r="G49" s="20" t="s">
        <v>217</v>
      </c>
      <c r="H49" s="131"/>
      <c r="I49" s="119"/>
      <c r="J49" s="19" t="s">
        <v>3</v>
      </c>
      <c r="K49" s="20" t="s">
        <v>1150</v>
      </c>
      <c r="L49" s="131"/>
    </row>
    <row r="50" spans="1:12" ht="30" customHeight="1" x14ac:dyDescent="0.2">
      <c r="A50" s="119"/>
      <c r="B50" s="124" t="s">
        <v>5</v>
      </c>
      <c r="C50" s="125"/>
      <c r="D50" s="67"/>
      <c r="E50" s="119"/>
      <c r="F50" s="124" t="s">
        <v>6</v>
      </c>
      <c r="G50" s="126"/>
      <c r="H50" s="67"/>
      <c r="I50" s="119"/>
      <c r="J50" s="124" t="s">
        <v>112</v>
      </c>
      <c r="K50" s="126"/>
      <c r="L50" s="72"/>
    </row>
    <row r="51" spans="1:12" ht="16" thickBot="1" x14ac:dyDescent="0.25">
      <c r="A51" s="120"/>
      <c r="B51" s="127" t="s">
        <v>4</v>
      </c>
      <c r="C51" s="128"/>
      <c r="D51" s="65">
        <f>D50*D48</f>
        <v>0</v>
      </c>
      <c r="E51" s="120"/>
      <c r="F51" s="127" t="s">
        <v>4</v>
      </c>
      <c r="G51" s="129"/>
      <c r="H51" s="65">
        <f>H50*H48</f>
        <v>0</v>
      </c>
      <c r="I51" s="120"/>
      <c r="J51" s="127" t="s">
        <v>4</v>
      </c>
      <c r="K51" s="129"/>
      <c r="L51" s="65">
        <f>L50*L48</f>
        <v>0</v>
      </c>
    </row>
    <row r="52" spans="1:12" ht="16" thickBot="1" x14ac:dyDescent="0.25">
      <c r="A52" s="13" t="s">
        <v>72</v>
      </c>
      <c r="B52" s="137" t="s">
        <v>173</v>
      </c>
      <c r="C52" s="137"/>
      <c r="D52" s="137"/>
      <c r="E52" s="137"/>
      <c r="F52" s="137"/>
      <c r="G52" s="137"/>
      <c r="H52" s="137"/>
      <c r="I52" s="157"/>
      <c r="J52" s="157"/>
      <c r="K52" s="157"/>
      <c r="L52" s="157"/>
    </row>
    <row r="53" spans="1:12" x14ac:dyDescent="0.2">
      <c r="A53" s="118"/>
      <c r="B53" s="16" t="s">
        <v>0</v>
      </c>
      <c r="C53" s="92" t="s">
        <v>1123</v>
      </c>
      <c r="D53" s="55" t="s">
        <v>546</v>
      </c>
      <c r="E53" s="118"/>
      <c r="F53" s="16" t="s">
        <v>0</v>
      </c>
      <c r="G53" s="92" t="s">
        <v>1124</v>
      </c>
      <c r="H53" s="55" t="s">
        <v>546</v>
      </c>
      <c r="I53" s="118"/>
      <c r="J53" s="16" t="s">
        <v>0</v>
      </c>
      <c r="K53" s="68" t="s">
        <v>1125</v>
      </c>
      <c r="L53" s="55" t="s">
        <v>546</v>
      </c>
    </row>
    <row r="54" spans="1:12" ht="24" x14ac:dyDescent="0.2">
      <c r="A54" s="119"/>
      <c r="B54" s="19" t="s">
        <v>2</v>
      </c>
      <c r="C54" s="70" t="s">
        <v>1126</v>
      </c>
      <c r="D54" s="121">
        <f>5.2/H2</f>
        <v>0.8</v>
      </c>
      <c r="E54" s="119"/>
      <c r="F54" s="19" t="s">
        <v>2</v>
      </c>
      <c r="G54" s="70" t="s">
        <v>1127</v>
      </c>
      <c r="H54" s="121">
        <f>5.2/H2</f>
        <v>0.8</v>
      </c>
      <c r="I54" s="119"/>
      <c r="J54" s="19" t="s">
        <v>2</v>
      </c>
      <c r="K54" s="70" t="s">
        <v>1128</v>
      </c>
      <c r="L54" s="121">
        <f>140/H2</f>
        <v>21.53846153846154</v>
      </c>
    </row>
    <row r="55" spans="1:12" ht="44" x14ac:dyDescent="0.2">
      <c r="A55" s="119"/>
      <c r="B55" s="19" t="s">
        <v>3</v>
      </c>
      <c r="C55" s="20" t="s">
        <v>212</v>
      </c>
      <c r="D55" s="131"/>
      <c r="E55" s="119"/>
      <c r="F55" s="19" t="s">
        <v>3</v>
      </c>
      <c r="G55" s="20" t="s">
        <v>217</v>
      </c>
      <c r="H55" s="131"/>
      <c r="I55" s="119"/>
      <c r="J55" s="19" t="s">
        <v>3</v>
      </c>
      <c r="K55" s="20" t="s">
        <v>1129</v>
      </c>
      <c r="L55" s="131"/>
    </row>
    <row r="56" spans="1:12" ht="24" customHeight="1" x14ac:dyDescent="0.2">
      <c r="A56" s="119"/>
      <c r="B56" s="124" t="s">
        <v>5</v>
      </c>
      <c r="C56" s="125"/>
      <c r="D56" s="67"/>
      <c r="E56" s="119"/>
      <c r="F56" s="124" t="s">
        <v>6</v>
      </c>
      <c r="G56" s="126"/>
      <c r="H56" s="67"/>
      <c r="I56" s="119"/>
      <c r="J56" s="124" t="s">
        <v>112</v>
      </c>
      <c r="K56" s="126"/>
      <c r="L56" s="72"/>
    </row>
    <row r="57" spans="1:12" ht="16" thickBot="1" x14ac:dyDescent="0.25">
      <c r="A57" s="120"/>
      <c r="B57" s="127" t="s">
        <v>4</v>
      </c>
      <c r="C57" s="128"/>
      <c r="D57" s="65">
        <f>D56*D54</f>
        <v>0</v>
      </c>
      <c r="E57" s="120"/>
      <c r="F57" s="127" t="s">
        <v>4</v>
      </c>
      <c r="G57" s="129"/>
      <c r="H57" s="65">
        <f>H56*H54</f>
        <v>0</v>
      </c>
      <c r="I57" s="120"/>
      <c r="J57" s="127" t="s">
        <v>4</v>
      </c>
      <c r="K57" s="129"/>
      <c r="L57" s="65">
        <f>L56*L54</f>
        <v>0</v>
      </c>
    </row>
    <row r="58" spans="1:12" ht="16" thickBot="1" x14ac:dyDescent="0.25">
      <c r="A58" s="13" t="s">
        <v>72</v>
      </c>
      <c r="B58" s="137" t="s">
        <v>173</v>
      </c>
      <c r="C58" s="137"/>
      <c r="D58" s="137"/>
      <c r="E58" s="137"/>
      <c r="F58" s="137"/>
      <c r="G58" s="137"/>
      <c r="H58" s="137"/>
      <c r="I58" s="157"/>
      <c r="J58" s="157"/>
      <c r="K58" s="157"/>
      <c r="L58" s="157"/>
    </row>
    <row r="59" spans="1:12" x14ac:dyDescent="0.2">
      <c r="A59" s="118"/>
      <c r="B59" s="16" t="s">
        <v>0</v>
      </c>
      <c r="C59" s="92" t="s">
        <v>1137</v>
      </c>
      <c r="D59" s="55" t="s">
        <v>546</v>
      </c>
      <c r="E59" s="118"/>
      <c r="F59" s="16" t="s">
        <v>0</v>
      </c>
      <c r="G59" s="92" t="s">
        <v>1139</v>
      </c>
      <c r="H59" s="55" t="s">
        <v>546</v>
      </c>
      <c r="I59" s="118"/>
      <c r="J59" s="16" t="s">
        <v>0</v>
      </c>
      <c r="K59" s="68" t="s">
        <v>1141</v>
      </c>
      <c r="L59" s="55" t="s">
        <v>546</v>
      </c>
    </row>
    <row r="60" spans="1:12" ht="24" x14ac:dyDescent="0.2">
      <c r="A60" s="119"/>
      <c r="B60" s="19" t="s">
        <v>2</v>
      </c>
      <c r="C60" s="70" t="s">
        <v>1138</v>
      </c>
      <c r="D60" s="121">
        <f>5.2/H2</f>
        <v>0.8</v>
      </c>
      <c r="E60" s="119"/>
      <c r="F60" s="19" t="s">
        <v>2</v>
      </c>
      <c r="G60" s="70" t="s">
        <v>1140</v>
      </c>
      <c r="H60" s="121">
        <f>5.2/H2</f>
        <v>0.8</v>
      </c>
      <c r="I60" s="119"/>
      <c r="J60" s="19" t="s">
        <v>2</v>
      </c>
      <c r="K60" s="70" t="s">
        <v>1142</v>
      </c>
      <c r="L60" s="121">
        <f>140/H2</f>
        <v>21.53846153846154</v>
      </c>
    </row>
    <row r="61" spans="1:12" ht="44" x14ac:dyDescent="0.2">
      <c r="A61" s="119"/>
      <c r="B61" s="19" t="s">
        <v>3</v>
      </c>
      <c r="C61" s="20" t="s">
        <v>212</v>
      </c>
      <c r="D61" s="131"/>
      <c r="E61" s="119"/>
      <c r="F61" s="19" t="s">
        <v>3</v>
      </c>
      <c r="G61" s="20" t="s">
        <v>217</v>
      </c>
      <c r="H61" s="131"/>
      <c r="I61" s="119"/>
      <c r="J61" s="19" t="s">
        <v>3</v>
      </c>
      <c r="K61" s="20" t="s">
        <v>1143</v>
      </c>
      <c r="L61" s="131"/>
    </row>
    <row r="62" spans="1:12" ht="30" customHeight="1" x14ac:dyDescent="0.2">
      <c r="A62" s="119"/>
      <c r="B62" s="124" t="s">
        <v>5</v>
      </c>
      <c r="C62" s="125"/>
      <c r="D62" s="67"/>
      <c r="E62" s="119"/>
      <c r="F62" s="124" t="s">
        <v>6</v>
      </c>
      <c r="G62" s="126"/>
      <c r="H62" s="67"/>
      <c r="I62" s="119"/>
      <c r="J62" s="124" t="s">
        <v>112</v>
      </c>
      <c r="K62" s="126"/>
      <c r="L62" s="72"/>
    </row>
    <row r="63" spans="1:12" ht="16" thickBot="1" x14ac:dyDescent="0.25">
      <c r="A63" s="120"/>
      <c r="B63" s="127" t="s">
        <v>4</v>
      </c>
      <c r="C63" s="128"/>
      <c r="D63" s="65">
        <f>D62*D60</f>
        <v>0</v>
      </c>
      <c r="E63" s="120"/>
      <c r="F63" s="127" t="s">
        <v>4</v>
      </c>
      <c r="G63" s="129"/>
      <c r="H63" s="65">
        <f>H62*H60</f>
        <v>0</v>
      </c>
      <c r="I63" s="120"/>
      <c r="J63" s="127" t="s">
        <v>4</v>
      </c>
      <c r="K63" s="129"/>
      <c r="L63" s="65">
        <f>L62*L60</f>
        <v>0</v>
      </c>
    </row>
    <row r="64" spans="1:12" ht="16" thickBot="1" x14ac:dyDescent="0.25">
      <c r="A64" s="13" t="s">
        <v>72</v>
      </c>
      <c r="B64" s="137" t="s">
        <v>173</v>
      </c>
      <c r="C64" s="137"/>
      <c r="D64" s="137"/>
      <c r="E64" s="137"/>
      <c r="F64" s="137"/>
      <c r="G64" s="137"/>
      <c r="H64" s="137"/>
      <c r="I64" s="157"/>
      <c r="J64" s="157"/>
      <c r="K64" s="157"/>
      <c r="L64" s="157"/>
    </row>
    <row r="65" spans="1:12" x14ac:dyDescent="0.2">
      <c r="A65" s="118"/>
      <c r="B65" s="16" t="s">
        <v>0</v>
      </c>
      <c r="C65" s="92" t="s">
        <v>226</v>
      </c>
      <c r="D65" s="55" t="s">
        <v>546</v>
      </c>
      <c r="E65" s="118"/>
      <c r="F65" s="16" t="s">
        <v>0</v>
      </c>
      <c r="G65" s="92" t="s">
        <v>227</v>
      </c>
      <c r="H65" s="55" t="s">
        <v>546</v>
      </c>
      <c r="I65" s="118"/>
      <c r="J65" s="16" t="s">
        <v>0</v>
      </c>
      <c r="K65" s="68" t="s">
        <v>293</v>
      </c>
      <c r="L65" s="55" t="s">
        <v>546</v>
      </c>
    </row>
    <row r="66" spans="1:12" ht="24" x14ac:dyDescent="0.2">
      <c r="A66" s="119"/>
      <c r="B66" s="19" t="s">
        <v>2</v>
      </c>
      <c r="C66" s="70" t="s">
        <v>838</v>
      </c>
      <c r="D66" s="121">
        <f>5.2/H2</f>
        <v>0.8</v>
      </c>
      <c r="E66" s="119"/>
      <c r="F66" s="19" t="s">
        <v>2</v>
      </c>
      <c r="G66" s="70" t="s">
        <v>839</v>
      </c>
      <c r="H66" s="121">
        <f>5.2/H2</f>
        <v>0.8</v>
      </c>
      <c r="I66" s="119"/>
      <c r="J66" s="19" t="s">
        <v>2</v>
      </c>
      <c r="K66" s="70" t="s">
        <v>843</v>
      </c>
      <c r="L66" s="121">
        <f>140/H2</f>
        <v>21.53846153846154</v>
      </c>
    </row>
    <row r="67" spans="1:12" ht="44" x14ac:dyDescent="0.2">
      <c r="A67" s="119"/>
      <c r="B67" s="19" t="s">
        <v>3</v>
      </c>
      <c r="C67" s="20" t="s">
        <v>212</v>
      </c>
      <c r="D67" s="131"/>
      <c r="E67" s="119"/>
      <c r="F67" s="19" t="s">
        <v>3</v>
      </c>
      <c r="G67" s="20" t="s">
        <v>217</v>
      </c>
      <c r="H67" s="131"/>
      <c r="I67" s="119"/>
      <c r="J67" s="19" t="s">
        <v>3</v>
      </c>
      <c r="K67" s="20" t="s">
        <v>292</v>
      </c>
      <c r="L67" s="131"/>
    </row>
    <row r="68" spans="1:12" ht="28" customHeight="1" x14ac:dyDescent="0.2">
      <c r="A68" s="119"/>
      <c r="B68" s="124" t="s">
        <v>5</v>
      </c>
      <c r="C68" s="125"/>
      <c r="D68" s="67"/>
      <c r="E68" s="119"/>
      <c r="F68" s="124" t="s">
        <v>6</v>
      </c>
      <c r="G68" s="126"/>
      <c r="H68" s="67"/>
      <c r="I68" s="119"/>
      <c r="J68" s="124" t="s">
        <v>112</v>
      </c>
      <c r="K68" s="126"/>
      <c r="L68" s="67"/>
    </row>
    <row r="69" spans="1:12" ht="16" thickBot="1" x14ac:dyDescent="0.25">
      <c r="A69" s="120"/>
      <c r="B69" s="127" t="s">
        <v>4</v>
      </c>
      <c r="C69" s="128"/>
      <c r="D69" s="65">
        <f>D68*D66</f>
        <v>0</v>
      </c>
      <c r="E69" s="120"/>
      <c r="F69" s="127" t="s">
        <v>4</v>
      </c>
      <c r="G69" s="129"/>
      <c r="H69" s="65">
        <f>H68*H66</f>
        <v>0</v>
      </c>
      <c r="I69" s="120"/>
      <c r="J69" s="127" t="s">
        <v>4</v>
      </c>
      <c r="K69" s="129"/>
      <c r="L69" s="65">
        <f>L68*L66</f>
        <v>0</v>
      </c>
    </row>
    <row r="70" spans="1:12" ht="16" thickBot="1" x14ac:dyDescent="0.25">
      <c r="A70" s="13" t="s">
        <v>72</v>
      </c>
      <c r="B70" s="137" t="s">
        <v>173</v>
      </c>
      <c r="C70" s="137"/>
      <c r="D70" s="137"/>
      <c r="E70" s="137"/>
      <c r="F70" s="137"/>
      <c r="G70" s="137"/>
      <c r="H70" s="137"/>
      <c r="I70" s="157"/>
      <c r="J70" s="157"/>
      <c r="K70" s="157"/>
      <c r="L70" s="157"/>
    </row>
    <row r="71" spans="1:12" x14ac:dyDescent="0.2">
      <c r="A71" s="118"/>
      <c r="B71" s="16" t="s">
        <v>0</v>
      </c>
      <c r="C71" s="92" t="s">
        <v>1165</v>
      </c>
      <c r="D71" s="55" t="s">
        <v>546</v>
      </c>
      <c r="E71" s="118"/>
      <c r="F71" s="16" t="s">
        <v>0</v>
      </c>
      <c r="G71" s="92" t="s">
        <v>1166</v>
      </c>
      <c r="H71" s="55" t="s">
        <v>546</v>
      </c>
      <c r="I71" s="118"/>
      <c r="J71" s="16" t="s">
        <v>0</v>
      </c>
      <c r="K71" s="68" t="s">
        <v>1167</v>
      </c>
      <c r="L71" s="55" t="s">
        <v>546</v>
      </c>
    </row>
    <row r="72" spans="1:12" ht="24" x14ac:dyDescent="0.2">
      <c r="A72" s="119"/>
      <c r="B72" s="19" t="s">
        <v>2</v>
      </c>
      <c r="C72" s="70" t="s">
        <v>1171</v>
      </c>
      <c r="D72" s="121">
        <f>5.2/H2</f>
        <v>0.8</v>
      </c>
      <c r="E72" s="119"/>
      <c r="F72" s="19" t="s">
        <v>2</v>
      </c>
      <c r="G72" s="70" t="s">
        <v>1170</v>
      </c>
      <c r="H72" s="121">
        <f>5.2/H2</f>
        <v>0.8</v>
      </c>
      <c r="I72" s="119"/>
      <c r="J72" s="19" t="s">
        <v>2</v>
      </c>
      <c r="K72" s="70" t="s">
        <v>1168</v>
      </c>
      <c r="L72" s="121">
        <f>140/H2</f>
        <v>21.53846153846154</v>
      </c>
    </row>
    <row r="73" spans="1:12" ht="44" x14ac:dyDescent="0.2">
      <c r="A73" s="119"/>
      <c r="B73" s="19" t="s">
        <v>3</v>
      </c>
      <c r="C73" s="20" t="s">
        <v>212</v>
      </c>
      <c r="D73" s="131"/>
      <c r="E73" s="119"/>
      <c r="F73" s="19" t="s">
        <v>3</v>
      </c>
      <c r="G73" s="20" t="s">
        <v>217</v>
      </c>
      <c r="H73" s="131"/>
      <c r="I73" s="119"/>
      <c r="J73" s="19" t="s">
        <v>3</v>
      </c>
      <c r="K73" s="20" t="s">
        <v>1169</v>
      </c>
      <c r="L73" s="131"/>
    </row>
    <row r="74" spans="1:12" ht="32" customHeight="1" x14ac:dyDescent="0.2">
      <c r="A74" s="119"/>
      <c r="B74" s="124" t="s">
        <v>5</v>
      </c>
      <c r="C74" s="125"/>
      <c r="D74" s="67"/>
      <c r="E74" s="119"/>
      <c r="F74" s="124" t="s">
        <v>6</v>
      </c>
      <c r="G74" s="126"/>
      <c r="H74" s="67"/>
      <c r="I74" s="119"/>
      <c r="J74" s="124" t="s">
        <v>112</v>
      </c>
      <c r="K74" s="126"/>
      <c r="L74" s="67"/>
    </row>
    <row r="75" spans="1:12" ht="16" thickBot="1" x14ac:dyDescent="0.25">
      <c r="A75" s="120"/>
      <c r="B75" s="127" t="s">
        <v>4</v>
      </c>
      <c r="C75" s="128"/>
      <c r="D75" s="65">
        <f>D74*D72</f>
        <v>0</v>
      </c>
      <c r="E75" s="120"/>
      <c r="F75" s="127" t="s">
        <v>4</v>
      </c>
      <c r="G75" s="129"/>
      <c r="H75" s="65">
        <f>H74*H72</f>
        <v>0</v>
      </c>
      <c r="I75" s="120"/>
      <c r="J75" s="127" t="s">
        <v>4</v>
      </c>
      <c r="K75" s="129"/>
      <c r="L75" s="65">
        <f>L74*L72</f>
        <v>0</v>
      </c>
    </row>
    <row r="76" spans="1:12" ht="16" thickBot="1" x14ac:dyDescent="0.25">
      <c r="A76" s="13" t="s">
        <v>72</v>
      </c>
      <c r="B76" s="137" t="s">
        <v>173</v>
      </c>
      <c r="C76" s="137"/>
      <c r="D76" s="137"/>
      <c r="E76" s="137"/>
      <c r="F76" s="137"/>
      <c r="G76" s="137"/>
      <c r="H76" s="137"/>
      <c r="I76" s="157"/>
      <c r="J76" s="157"/>
      <c r="K76" s="157"/>
      <c r="L76" s="157"/>
    </row>
    <row r="77" spans="1:12" x14ac:dyDescent="0.2">
      <c r="A77" s="118"/>
      <c r="B77" s="16" t="s">
        <v>0</v>
      </c>
      <c r="C77" s="92" t="s">
        <v>1130</v>
      </c>
      <c r="D77" s="55" t="s">
        <v>546</v>
      </c>
      <c r="E77" s="118"/>
      <c r="F77" s="16" t="s">
        <v>0</v>
      </c>
      <c r="G77" s="92" t="s">
        <v>1131</v>
      </c>
      <c r="H77" s="55" t="s">
        <v>546</v>
      </c>
      <c r="I77" s="118"/>
      <c r="J77" s="16" t="s">
        <v>0</v>
      </c>
      <c r="K77" s="68" t="s">
        <v>1132</v>
      </c>
      <c r="L77" s="55" t="s">
        <v>546</v>
      </c>
    </row>
    <row r="78" spans="1:12" ht="24" x14ac:dyDescent="0.2">
      <c r="A78" s="119"/>
      <c r="B78" s="19" t="s">
        <v>2</v>
      </c>
      <c r="C78" s="70" t="s">
        <v>1133</v>
      </c>
      <c r="D78" s="121">
        <f>5.2/H2</f>
        <v>0.8</v>
      </c>
      <c r="E78" s="119"/>
      <c r="F78" s="19" t="s">
        <v>2</v>
      </c>
      <c r="G78" s="70" t="s">
        <v>1134</v>
      </c>
      <c r="H78" s="121">
        <f>5.2/H2</f>
        <v>0.8</v>
      </c>
      <c r="I78" s="119"/>
      <c r="J78" s="19" t="s">
        <v>2</v>
      </c>
      <c r="K78" s="70" t="s">
        <v>1135</v>
      </c>
      <c r="L78" s="121">
        <f>140/H2</f>
        <v>21.53846153846154</v>
      </c>
    </row>
    <row r="79" spans="1:12" ht="44" x14ac:dyDescent="0.2">
      <c r="A79" s="119"/>
      <c r="B79" s="19" t="s">
        <v>3</v>
      </c>
      <c r="C79" s="20" t="s">
        <v>212</v>
      </c>
      <c r="D79" s="131"/>
      <c r="E79" s="119"/>
      <c r="F79" s="19" t="s">
        <v>3</v>
      </c>
      <c r="G79" s="20" t="s">
        <v>217</v>
      </c>
      <c r="H79" s="131"/>
      <c r="I79" s="119"/>
      <c r="J79" s="19" t="s">
        <v>3</v>
      </c>
      <c r="K79" s="20" t="s">
        <v>1136</v>
      </c>
      <c r="L79" s="131"/>
    </row>
    <row r="80" spans="1:12" ht="37" customHeight="1" x14ac:dyDescent="0.2">
      <c r="A80" s="119"/>
      <c r="B80" s="124" t="s">
        <v>5</v>
      </c>
      <c r="C80" s="125"/>
      <c r="D80" s="67"/>
      <c r="E80" s="119"/>
      <c r="F80" s="124" t="s">
        <v>6</v>
      </c>
      <c r="G80" s="126"/>
      <c r="H80" s="67"/>
      <c r="I80" s="119"/>
      <c r="J80" s="124" t="s">
        <v>112</v>
      </c>
      <c r="K80" s="126"/>
      <c r="L80" s="67"/>
    </row>
    <row r="81" spans="1:12" ht="16" thickBot="1" x14ac:dyDescent="0.25">
      <c r="A81" s="120"/>
      <c r="B81" s="127" t="s">
        <v>4</v>
      </c>
      <c r="C81" s="128"/>
      <c r="D81" s="65">
        <f>D80*D78</f>
        <v>0</v>
      </c>
      <c r="E81" s="120"/>
      <c r="F81" s="127" t="s">
        <v>4</v>
      </c>
      <c r="G81" s="129"/>
      <c r="H81" s="65">
        <f>H80*H78</f>
        <v>0</v>
      </c>
      <c r="I81" s="120"/>
      <c r="J81" s="127" t="s">
        <v>4</v>
      </c>
      <c r="K81" s="129"/>
      <c r="L81" s="65">
        <f>L80*L78</f>
        <v>0</v>
      </c>
    </row>
    <row r="82" spans="1:12" ht="16" thickBot="1" x14ac:dyDescent="0.25">
      <c r="A82" s="13" t="s">
        <v>72</v>
      </c>
      <c r="B82" s="137" t="s">
        <v>173</v>
      </c>
      <c r="C82" s="137"/>
      <c r="D82" s="137"/>
      <c r="E82" s="137"/>
      <c r="F82" s="137"/>
      <c r="G82" s="137"/>
      <c r="H82" s="137"/>
      <c r="I82" s="157"/>
      <c r="J82" s="157"/>
      <c r="K82" s="157"/>
      <c r="L82" s="157"/>
    </row>
    <row r="83" spans="1:12" x14ac:dyDescent="0.2">
      <c r="A83" s="118"/>
      <c r="B83" s="16" t="s">
        <v>0</v>
      </c>
      <c r="C83" s="92" t="s">
        <v>1110</v>
      </c>
      <c r="D83" s="55" t="s">
        <v>546</v>
      </c>
      <c r="E83" s="118"/>
      <c r="F83" s="16" t="s">
        <v>0</v>
      </c>
      <c r="G83" s="92" t="s">
        <v>1111</v>
      </c>
      <c r="H83" s="55" t="s">
        <v>546</v>
      </c>
      <c r="I83" s="118"/>
      <c r="J83" s="16" t="s">
        <v>0</v>
      </c>
      <c r="K83" s="68" t="s">
        <v>1112</v>
      </c>
      <c r="L83" s="55" t="s">
        <v>546</v>
      </c>
    </row>
    <row r="84" spans="1:12" x14ac:dyDescent="0.2">
      <c r="A84" s="119"/>
      <c r="B84" s="19" t="s">
        <v>2</v>
      </c>
      <c r="C84" s="70" t="s">
        <v>1113</v>
      </c>
      <c r="D84" s="121">
        <f>5.4/H2</f>
        <v>0.83076923076923082</v>
      </c>
      <c r="E84" s="119"/>
      <c r="F84" s="19" t="s">
        <v>2</v>
      </c>
      <c r="G84" s="70" t="s">
        <v>1114</v>
      </c>
      <c r="H84" s="121">
        <f>5.4/H2</f>
        <v>0.83076923076923082</v>
      </c>
      <c r="I84" s="119"/>
      <c r="J84" s="19" t="s">
        <v>2</v>
      </c>
      <c r="K84" s="70" t="s">
        <v>1108</v>
      </c>
      <c r="L84" s="121">
        <f>140/H2</f>
        <v>21.53846153846154</v>
      </c>
    </row>
    <row r="85" spans="1:12" ht="33" x14ac:dyDescent="0.2">
      <c r="A85" s="119"/>
      <c r="B85" s="19" t="s">
        <v>3</v>
      </c>
      <c r="C85" s="20" t="s">
        <v>212</v>
      </c>
      <c r="D85" s="131"/>
      <c r="E85" s="119"/>
      <c r="F85" s="19" t="s">
        <v>3</v>
      </c>
      <c r="G85" s="20" t="s">
        <v>217</v>
      </c>
      <c r="H85" s="131"/>
      <c r="I85" s="119"/>
      <c r="J85" s="19" t="s">
        <v>3</v>
      </c>
      <c r="K85" s="20" t="s">
        <v>1115</v>
      </c>
      <c r="L85" s="131"/>
    </row>
    <row r="86" spans="1:12" ht="25" customHeight="1" x14ac:dyDescent="0.2">
      <c r="A86" s="119"/>
      <c r="B86" s="124" t="s">
        <v>5</v>
      </c>
      <c r="C86" s="125"/>
      <c r="D86" s="67"/>
      <c r="E86" s="119"/>
      <c r="F86" s="124" t="s">
        <v>6</v>
      </c>
      <c r="G86" s="126"/>
      <c r="H86" s="67"/>
      <c r="I86" s="119"/>
      <c r="J86" s="124" t="s">
        <v>112</v>
      </c>
      <c r="K86" s="126"/>
      <c r="L86" s="72"/>
    </row>
    <row r="87" spans="1:12" ht="16" thickBot="1" x14ac:dyDescent="0.25">
      <c r="A87" s="120"/>
      <c r="B87" s="127" t="s">
        <v>4</v>
      </c>
      <c r="C87" s="128"/>
      <c r="D87" s="65">
        <f>D86*D84</f>
        <v>0</v>
      </c>
      <c r="E87" s="120"/>
      <c r="F87" s="127" t="s">
        <v>4</v>
      </c>
      <c r="G87" s="129"/>
      <c r="H87" s="65">
        <f>H86*H84</f>
        <v>0</v>
      </c>
      <c r="I87" s="120"/>
      <c r="J87" s="127" t="s">
        <v>4</v>
      </c>
      <c r="K87" s="129"/>
      <c r="L87" s="65">
        <f>L86*L84</f>
        <v>0</v>
      </c>
    </row>
    <row r="88" spans="1:12" ht="16" thickBot="1" x14ac:dyDescent="0.25">
      <c r="A88" s="13" t="s">
        <v>72</v>
      </c>
      <c r="B88" s="137" t="s">
        <v>173</v>
      </c>
      <c r="C88" s="137"/>
      <c r="D88" s="137"/>
      <c r="E88" s="137"/>
      <c r="F88" s="137"/>
      <c r="G88" s="137"/>
      <c r="H88" s="137"/>
      <c r="I88" s="157"/>
      <c r="J88" s="157"/>
      <c r="K88" s="157"/>
      <c r="L88" s="157"/>
    </row>
    <row r="89" spans="1:12" x14ac:dyDescent="0.2">
      <c r="A89" s="118"/>
      <c r="B89" s="16" t="s">
        <v>0</v>
      </c>
      <c r="C89" s="92" t="s">
        <v>1104</v>
      </c>
      <c r="D89" s="55" t="s">
        <v>546</v>
      </c>
      <c r="E89" s="118"/>
      <c r="F89" s="16" t="s">
        <v>0</v>
      </c>
      <c r="G89" s="92" t="s">
        <v>1103</v>
      </c>
      <c r="H89" s="55" t="s">
        <v>546</v>
      </c>
      <c r="I89" s="118"/>
      <c r="J89" s="16" t="s">
        <v>0</v>
      </c>
      <c r="K89" s="68" t="s">
        <v>1105</v>
      </c>
      <c r="L89" s="55" t="s">
        <v>546</v>
      </c>
    </row>
    <row r="90" spans="1:12" ht="24" x14ac:dyDescent="0.2">
      <c r="A90" s="119"/>
      <c r="B90" s="19" t="s">
        <v>2</v>
      </c>
      <c r="C90" s="70" t="s">
        <v>1106</v>
      </c>
      <c r="D90" s="121">
        <f>5.2/H2</f>
        <v>0.8</v>
      </c>
      <c r="E90" s="119"/>
      <c r="F90" s="19" t="s">
        <v>2</v>
      </c>
      <c r="G90" s="70" t="s">
        <v>1107</v>
      </c>
      <c r="H90" s="121">
        <f>5.2/H2</f>
        <v>0.8</v>
      </c>
      <c r="I90" s="119"/>
      <c r="J90" s="19" t="s">
        <v>2</v>
      </c>
      <c r="K90" s="70" t="s">
        <v>1108</v>
      </c>
      <c r="L90" s="121">
        <f>140/H2</f>
        <v>21.53846153846154</v>
      </c>
    </row>
    <row r="91" spans="1:12" ht="44" x14ac:dyDescent="0.2">
      <c r="A91" s="119"/>
      <c r="B91" s="19" t="s">
        <v>3</v>
      </c>
      <c r="C91" s="20" t="s">
        <v>212</v>
      </c>
      <c r="D91" s="131"/>
      <c r="E91" s="119"/>
      <c r="F91" s="19" t="s">
        <v>3</v>
      </c>
      <c r="G91" s="20" t="s">
        <v>217</v>
      </c>
      <c r="H91" s="131"/>
      <c r="I91" s="119"/>
      <c r="J91" s="19" t="s">
        <v>3</v>
      </c>
      <c r="K91" s="20" t="s">
        <v>1109</v>
      </c>
      <c r="L91" s="131"/>
    </row>
    <row r="92" spans="1:12" ht="24" customHeight="1" x14ac:dyDescent="0.2">
      <c r="A92" s="119"/>
      <c r="B92" s="124" t="s">
        <v>5</v>
      </c>
      <c r="C92" s="125"/>
      <c r="D92" s="67"/>
      <c r="E92" s="119"/>
      <c r="F92" s="124" t="s">
        <v>6</v>
      </c>
      <c r="G92" s="126"/>
      <c r="H92" s="67"/>
      <c r="I92" s="119"/>
      <c r="J92" s="124" t="s">
        <v>112</v>
      </c>
      <c r="K92" s="126"/>
      <c r="L92" s="72"/>
    </row>
    <row r="93" spans="1:12" ht="16" thickBot="1" x14ac:dyDescent="0.25">
      <c r="A93" s="120"/>
      <c r="B93" s="127" t="s">
        <v>4</v>
      </c>
      <c r="C93" s="128"/>
      <c r="D93" s="65">
        <f>D92*D90</f>
        <v>0</v>
      </c>
      <c r="E93" s="120"/>
      <c r="F93" s="127" t="s">
        <v>4</v>
      </c>
      <c r="G93" s="129"/>
      <c r="H93" s="65">
        <f>H92*H90</f>
        <v>0</v>
      </c>
      <c r="I93" s="120"/>
      <c r="J93" s="127" t="s">
        <v>4</v>
      </c>
      <c r="K93" s="129"/>
      <c r="L93" s="65">
        <f>L92*L90</f>
        <v>0</v>
      </c>
    </row>
    <row r="94" spans="1:12" ht="16" thickBot="1" x14ac:dyDescent="0.25">
      <c r="A94" s="13" t="s">
        <v>72</v>
      </c>
      <c r="B94" s="137" t="s">
        <v>173</v>
      </c>
      <c r="C94" s="137"/>
      <c r="D94" s="137"/>
      <c r="E94" s="137"/>
      <c r="F94" s="137"/>
      <c r="G94" s="137"/>
      <c r="H94" s="137"/>
      <c r="I94" s="157"/>
      <c r="J94" s="157"/>
      <c r="K94" s="157"/>
      <c r="L94" s="157"/>
    </row>
    <row r="95" spans="1:12" x14ac:dyDescent="0.2">
      <c r="A95" s="118"/>
      <c r="B95" s="16" t="s">
        <v>0</v>
      </c>
      <c r="C95" s="92" t="s">
        <v>1117</v>
      </c>
      <c r="D95" s="55" t="s">
        <v>546</v>
      </c>
      <c r="E95" s="118"/>
      <c r="F95" s="16" t="s">
        <v>0</v>
      </c>
      <c r="G95" s="92" t="s">
        <v>1118</v>
      </c>
      <c r="H95" s="55" t="s">
        <v>546</v>
      </c>
      <c r="I95" s="118"/>
      <c r="J95" s="16" t="s">
        <v>0</v>
      </c>
      <c r="K95" s="68" t="s">
        <v>1120</v>
      </c>
      <c r="L95" s="55" t="s">
        <v>546</v>
      </c>
    </row>
    <row r="96" spans="1:12" x14ac:dyDescent="0.2">
      <c r="A96" s="119"/>
      <c r="B96" s="19" t="s">
        <v>2</v>
      </c>
      <c r="C96" s="70" t="s">
        <v>1116</v>
      </c>
      <c r="D96" s="121">
        <f>5.2/H2</f>
        <v>0.8</v>
      </c>
      <c r="E96" s="119"/>
      <c r="F96" s="19" t="s">
        <v>2</v>
      </c>
      <c r="G96" s="70" t="s">
        <v>1119</v>
      </c>
      <c r="H96" s="121">
        <f>5.2/H2</f>
        <v>0.8</v>
      </c>
      <c r="I96" s="119"/>
      <c r="J96" s="19" t="s">
        <v>2</v>
      </c>
      <c r="K96" s="70" t="s">
        <v>1121</v>
      </c>
      <c r="L96" s="121">
        <f>140/H2</f>
        <v>21.53846153846154</v>
      </c>
    </row>
    <row r="97" spans="1:12" ht="33" x14ac:dyDescent="0.2">
      <c r="A97" s="119"/>
      <c r="B97" s="19" t="s">
        <v>3</v>
      </c>
      <c r="C97" s="20" t="s">
        <v>212</v>
      </c>
      <c r="D97" s="131"/>
      <c r="E97" s="119"/>
      <c r="F97" s="19" t="s">
        <v>3</v>
      </c>
      <c r="G97" s="20" t="s">
        <v>217</v>
      </c>
      <c r="H97" s="131"/>
      <c r="I97" s="119"/>
      <c r="J97" s="19" t="s">
        <v>3</v>
      </c>
      <c r="K97" s="20" t="s">
        <v>1122</v>
      </c>
      <c r="L97" s="131"/>
    </row>
    <row r="98" spans="1:12" ht="25" customHeight="1" x14ac:dyDescent="0.2">
      <c r="A98" s="119"/>
      <c r="B98" s="124" t="s">
        <v>5</v>
      </c>
      <c r="C98" s="125"/>
      <c r="D98" s="67"/>
      <c r="E98" s="119"/>
      <c r="F98" s="124" t="s">
        <v>6</v>
      </c>
      <c r="G98" s="126"/>
      <c r="H98" s="67"/>
      <c r="I98" s="119"/>
      <c r="J98" s="124" t="s">
        <v>112</v>
      </c>
      <c r="K98" s="126"/>
      <c r="L98" s="72"/>
    </row>
    <row r="99" spans="1:12" ht="16" thickBot="1" x14ac:dyDescent="0.25">
      <c r="A99" s="120"/>
      <c r="B99" s="127" t="s">
        <v>4</v>
      </c>
      <c r="C99" s="128"/>
      <c r="D99" s="65">
        <f>D98*D96</f>
        <v>0</v>
      </c>
      <c r="E99" s="120"/>
      <c r="F99" s="127" t="s">
        <v>4</v>
      </c>
      <c r="G99" s="129"/>
      <c r="H99" s="65">
        <f>H98*H96</f>
        <v>0</v>
      </c>
      <c r="I99" s="120"/>
      <c r="J99" s="127" t="s">
        <v>4</v>
      </c>
      <c r="K99" s="129"/>
      <c r="L99" s="65">
        <f>L98*L96</f>
        <v>0</v>
      </c>
    </row>
    <row r="100" spans="1:12" ht="16" thickBot="1" x14ac:dyDescent="0.25">
      <c r="A100" s="13" t="s">
        <v>72</v>
      </c>
      <c r="B100" s="137" t="s">
        <v>173</v>
      </c>
      <c r="C100" s="137"/>
      <c r="D100" s="137"/>
      <c r="E100" s="137"/>
      <c r="F100" s="137"/>
      <c r="G100" s="137"/>
      <c r="H100" s="137"/>
      <c r="I100" s="157"/>
      <c r="J100" s="157"/>
      <c r="K100" s="157"/>
      <c r="L100" s="157"/>
    </row>
    <row r="101" spans="1:12" x14ac:dyDescent="0.2">
      <c r="A101" s="118"/>
      <c r="B101" s="16" t="s">
        <v>0</v>
      </c>
      <c r="C101" s="92" t="s">
        <v>1158</v>
      </c>
      <c r="D101" s="55" t="s">
        <v>546</v>
      </c>
      <c r="E101" s="118"/>
      <c r="F101" s="16" t="s">
        <v>0</v>
      </c>
      <c r="G101" s="92" t="s">
        <v>1159</v>
      </c>
      <c r="H101" s="55" t="s">
        <v>546</v>
      </c>
      <c r="I101" s="118"/>
      <c r="J101" s="16" t="s">
        <v>0</v>
      </c>
      <c r="K101" s="68" t="s">
        <v>1160</v>
      </c>
      <c r="L101" s="55" t="s">
        <v>546</v>
      </c>
    </row>
    <row r="102" spans="1:12" x14ac:dyDescent="0.2">
      <c r="A102" s="119"/>
      <c r="B102" s="19" t="s">
        <v>2</v>
      </c>
      <c r="C102" s="70" t="s">
        <v>1164</v>
      </c>
      <c r="D102" s="121">
        <f>5.4/H2</f>
        <v>0.83076923076923082</v>
      </c>
      <c r="E102" s="119"/>
      <c r="F102" s="19" t="s">
        <v>2</v>
      </c>
      <c r="G102" s="70" t="s">
        <v>1163</v>
      </c>
      <c r="H102" s="121">
        <f>5.4/H2</f>
        <v>0.83076923076923082</v>
      </c>
      <c r="I102" s="119"/>
      <c r="J102" s="19" t="s">
        <v>2</v>
      </c>
      <c r="K102" s="70" t="s">
        <v>1161</v>
      </c>
      <c r="L102" s="121">
        <f>140/H2</f>
        <v>21.53846153846154</v>
      </c>
    </row>
    <row r="103" spans="1:12" ht="33" x14ac:dyDescent="0.2">
      <c r="A103" s="119"/>
      <c r="B103" s="19" t="s">
        <v>3</v>
      </c>
      <c r="C103" s="20" t="s">
        <v>212</v>
      </c>
      <c r="D103" s="131"/>
      <c r="E103" s="119"/>
      <c r="F103" s="19" t="s">
        <v>3</v>
      </c>
      <c r="G103" s="20" t="s">
        <v>217</v>
      </c>
      <c r="H103" s="131"/>
      <c r="I103" s="119"/>
      <c r="J103" s="19" t="s">
        <v>3</v>
      </c>
      <c r="K103" s="20" t="s">
        <v>1162</v>
      </c>
      <c r="L103" s="131"/>
    </row>
    <row r="104" spans="1:12" ht="25" customHeight="1" x14ac:dyDescent="0.2">
      <c r="A104" s="119"/>
      <c r="B104" s="124" t="s">
        <v>5</v>
      </c>
      <c r="C104" s="125"/>
      <c r="D104" s="67"/>
      <c r="E104" s="119"/>
      <c r="F104" s="124" t="s">
        <v>6</v>
      </c>
      <c r="G104" s="126"/>
      <c r="H104" s="67"/>
      <c r="I104" s="119"/>
      <c r="J104" s="124" t="s">
        <v>112</v>
      </c>
      <c r="K104" s="126"/>
      <c r="L104" s="72"/>
    </row>
    <row r="105" spans="1:12" ht="16" thickBot="1" x14ac:dyDescent="0.25">
      <c r="A105" s="120"/>
      <c r="B105" s="127" t="s">
        <v>4</v>
      </c>
      <c r="C105" s="128"/>
      <c r="D105" s="65">
        <f>D104*D102</f>
        <v>0</v>
      </c>
      <c r="E105" s="120"/>
      <c r="F105" s="127" t="s">
        <v>4</v>
      </c>
      <c r="G105" s="129"/>
      <c r="H105" s="65">
        <f>H104*H102</f>
        <v>0</v>
      </c>
      <c r="I105" s="120"/>
      <c r="J105" s="127" t="s">
        <v>4</v>
      </c>
      <c r="K105" s="129"/>
      <c r="L105" s="65">
        <f>L104*L102</f>
        <v>0</v>
      </c>
    </row>
    <row r="106" spans="1:12" ht="16" thickBot="1" x14ac:dyDescent="0.25">
      <c r="A106" s="13" t="s">
        <v>72</v>
      </c>
      <c r="B106" s="137" t="s">
        <v>173</v>
      </c>
      <c r="C106" s="137"/>
      <c r="D106" s="137"/>
      <c r="E106" s="137"/>
      <c r="F106" s="137"/>
      <c r="G106" s="137"/>
      <c r="H106" s="137"/>
      <c r="I106" s="157"/>
      <c r="J106" s="157"/>
      <c r="K106" s="157"/>
      <c r="L106" s="157"/>
    </row>
    <row r="107" spans="1:12" x14ac:dyDescent="0.2">
      <c r="A107" s="118"/>
      <c r="B107" s="16" t="s">
        <v>0</v>
      </c>
      <c r="C107" s="92" t="s">
        <v>1186</v>
      </c>
      <c r="D107" s="55" t="s">
        <v>546</v>
      </c>
      <c r="E107" s="118"/>
      <c r="F107" s="16" t="s">
        <v>0</v>
      </c>
      <c r="G107" s="92" t="s">
        <v>1187</v>
      </c>
      <c r="H107" s="55" t="s">
        <v>546</v>
      </c>
      <c r="I107" s="118"/>
      <c r="J107" s="16" t="s">
        <v>0</v>
      </c>
      <c r="K107" s="68" t="s">
        <v>1188</v>
      </c>
      <c r="L107" s="55" t="s">
        <v>546</v>
      </c>
    </row>
    <row r="108" spans="1:12" x14ac:dyDescent="0.2">
      <c r="A108" s="119"/>
      <c r="B108" s="19" t="s">
        <v>2</v>
      </c>
      <c r="C108" s="70" t="s">
        <v>1192</v>
      </c>
      <c r="D108" s="121">
        <f>5.4/H2</f>
        <v>0.83076923076923082</v>
      </c>
      <c r="E108" s="119"/>
      <c r="F108" s="19" t="s">
        <v>2</v>
      </c>
      <c r="G108" s="70" t="s">
        <v>1191</v>
      </c>
      <c r="H108" s="121">
        <f>5.4/H2</f>
        <v>0.83076923076923082</v>
      </c>
      <c r="I108" s="119"/>
      <c r="J108" s="19" t="s">
        <v>2</v>
      </c>
      <c r="K108" s="70" t="s">
        <v>1189</v>
      </c>
      <c r="L108" s="121">
        <f>140/H2</f>
        <v>21.53846153846154</v>
      </c>
    </row>
    <row r="109" spans="1:12" ht="33" x14ac:dyDescent="0.2">
      <c r="A109" s="119"/>
      <c r="B109" s="19" t="s">
        <v>3</v>
      </c>
      <c r="C109" s="20" t="s">
        <v>212</v>
      </c>
      <c r="D109" s="131"/>
      <c r="E109" s="119"/>
      <c r="F109" s="19" t="s">
        <v>3</v>
      </c>
      <c r="G109" s="20" t="s">
        <v>217</v>
      </c>
      <c r="H109" s="131"/>
      <c r="I109" s="119"/>
      <c r="J109" s="19" t="s">
        <v>3</v>
      </c>
      <c r="K109" s="20" t="s">
        <v>1190</v>
      </c>
      <c r="L109" s="131"/>
    </row>
    <row r="110" spans="1:12" ht="26" customHeight="1" x14ac:dyDescent="0.2">
      <c r="A110" s="119"/>
      <c r="B110" s="124" t="s">
        <v>5</v>
      </c>
      <c r="C110" s="125"/>
      <c r="D110" s="67"/>
      <c r="E110" s="119"/>
      <c r="F110" s="124" t="s">
        <v>6</v>
      </c>
      <c r="G110" s="126"/>
      <c r="H110" s="67"/>
      <c r="I110" s="119"/>
      <c r="J110" s="124" t="s">
        <v>112</v>
      </c>
      <c r="K110" s="126"/>
      <c r="L110" s="72"/>
    </row>
    <row r="111" spans="1:12" ht="16" thickBot="1" x14ac:dyDescent="0.25">
      <c r="A111" s="120"/>
      <c r="B111" s="127" t="s">
        <v>4</v>
      </c>
      <c r="C111" s="128"/>
      <c r="D111" s="65">
        <f>D110*D108</f>
        <v>0</v>
      </c>
      <c r="E111" s="120"/>
      <c r="F111" s="127" t="s">
        <v>4</v>
      </c>
      <c r="G111" s="129"/>
      <c r="H111" s="65">
        <f>H110*H108</f>
        <v>0</v>
      </c>
      <c r="I111" s="120"/>
      <c r="J111" s="127" t="s">
        <v>4</v>
      </c>
      <c r="K111" s="129"/>
      <c r="L111" s="65">
        <f>L110*L108</f>
        <v>0</v>
      </c>
    </row>
    <row r="112" spans="1:12" ht="16" thickBot="1" x14ac:dyDescent="0.25">
      <c r="A112" s="13" t="s">
        <v>72</v>
      </c>
      <c r="B112" s="137" t="s">
        <v>173</v>
      </c>
      <c r="C112" s="137"/>
      <c r="D112" s="137"/>
      <c r="E112" s="137"/>
      <c r="F112" s="137"/>
      <c r="G112" s="137"/>
      <c r="H112" s="137"/>
      <c r="I112" s="157"/>
      <c r="J112" s="157"/>
      <c r="K112" s="157"/>
      <c r="L112" s="157"/>
    </row>
    <row r="113" spans="1:12" x14ac:dyDescent="0.2">
      <c r="A113" s="118"/>
      <c r="B113" s="16" t="s">
        <v>0</v>
      </c>
      <c r="C113" s="92" t="s">
        <v>1179</v>
      </c>
      <c r="D113" s="55" t="s">
        <v>546</v>
      </c>
      <c r="E113" s="118"/>
      <c r="F113" s="16" t="s">
        <v>0</v>
      </c>
      <c r="G113" s="92" t="s">
        <v>1181</v>
      </c>
      <c r="H113" s="55" t="s">
        <v>546</v>
      </c>
      <c r="I113" s="118"/>
      <c r="J113" s="16" t="s">
        <v>0</v>
      </c>
      <c r="K113" s="68" t="s">
        <v>1183</v>
      </c>
      <c r="L113" s="55" t="s">
        <v>546</v>
      </c>
    </row>
    <row r="114" spans="1:12" x14ac:dyDescent="0.2">
      <c r="A114" s="119"/>
      <c r="B114" s="19" t="s">
        <v>2</v>
      </c>
      <c r="C114" s="70" t="s">
        <v>1180</v>
      </c>
      <c r="D114" s="121">
        <f>5.4/H2</f>
        <v>0.83076923076923082</v>
      </c>
      <c r="E114" s="119"/>
      <c r="F114" s="19" t="s">
        <v>2</v>
      </c>
      <c r="G114" s="70" t="s">
        <v>1182</v>
      </c>
      <c r="H114" s="121">
        <f>5.4/H2</f>
        <v>0.83076923076923082</v>
      </c>
      <c r="I114" s="119"/>
      <c r="J114" s="19" t="s">
        <v>2</v>
      </c>
      <c r="K114" s="70" t="s">
        <v>1184</v>
      </c>
      <c r="L114" s="121">
        <f>140/H2</f>
        <v>21.53846153846154</v>
      </c>
    </row>
    <row r="115" spans="1:12" ht="33" x14ac:dyDescent="0.2">
      <c r="A115" s="119"/>
      <c r="B115" s="19" t="s">
        <v>3</v>
      </c>
      <c r="C115" s="20" t="s">
        <v>212</v>
      </c>
      <c r="D115" s="131"/>
      <c r="E115" s="119"/>
      <c r="F115" s="19" t="s">
        <v>3</v>
      </c>
      <c r="G115" s="20" t="s">
        <v>217</v>
      </c>
      <c r="H115" s="131"/>
      <c r="I115" s="119"/>
      <c r="J115" s="19" t="s">
        <v>3</v>
      </c>
      <c r="K115" s="20" t="s">
        <v>1185</v>
      </c>
      <c r="L115" s="131"/>
    </row>
    <row r="116" spans="1:12" ht="31" customHeight="1" x14ac:dyDescent="0.2">
      <c r="A116" s="119"/>
      <c r="B116" s="124" t="s">
        <v>5</v>
      </c>
      <c r="C116" s="125"/>
      <c r="D116" s="67"/>
      <c r="E116" s="119"/>
      <c r="F116" s="124" t="s">
        <v>6</v>
      </c>
      <c r="G116" s="126"/>
      <c r="H116" s="67"/>
      <c r="I116" s="119"/>
      <c r="J116" s="124" t="s">
        <v>112</v>
      </c>
      <c r="K116" s="126"/>
      <c r="L116" s="72"/>
    </row>
    <row r="117" spans="1:12" ht="16" thickBot="1" x14ac:dyDescent="0.25">
      <c r="A117" s="120"/>
      <c r="B117" s="127" t="s">
        <v>4</v>
      </c>
      <c r="C117" s="128"/>
      <c r="D117" s="65">
        <f>D116*D114</f>
        <v>0</v>
      </c>
      <c r="E117" s="120"/>
      <c r="F117" s="127" t="s">
        <v>4</v>
      </c>
      <c r="G117" s="129"/>
      <c r="H117" s="65">
        <f>H116*H114</f>
        <v>0</v>
      </c>
      <c r="I117" s="120"/>
      <c r="J117" s="127" t="s">
        <v>4</v>
      </c>
      <c r="K117" s="129"/>
      <c r="L117" s="65">
        <f>L116*L114</f>
        <v>0</v>
      </c>
    </row>
    <row r="118" spans="1:12" ht="16" thickBot="1" x14ac:dyDescent="0.25">
      <c r="A118" s="13" t="s">
        <v>72</v>
      </c>
      <c r="B118" s="137" t="s">
        <v>173</v>
      </c>
      <c r="C118" s="137"/>
      <c r="D118" s="137"/>
      <c r="E118" s="137"/>
      <c r="F118" s="137"/>
      <c r="G118" s="137"/>
      <c r="H118" s="137"/>
      <c r="I118" s="157"/>
      <c r="J118" s="157"/>
      <c r="K118" s="157"/>
      <c r="L118" s="157"/>
    </row>
    <row r="119" spans="1:12" x14ac:dyDescent="0.2">
      <c r="A119" s="118"/>
      <c r="B119" s="16" t="s">
        <v>0</v>
      </c>
      <c r="C119" s="92" t="s">
        <v>1200</v>
      </c>
      <c r="D119" s="55" t="s">
        <v>546</v>
      </c>
      <c r="E119" s="118"/>
      <c r="F119" s="16" t="s">
        <v>0</v>
      </c>
      <c r="G119" s="92" t="s">
        <v>1203</v>
      </c>
      <c r="H119" s="55" t="s">
        <v>546</v>
      </c>
      <c r="I119" s="118"/>
      <c r="J119" s="16" t="s">
        <v>0</v>
      </c>
      <c r="K119" s="68" t="s">
        <v>1204</v>
      </c>
      <c r="L119" s="55" t="s">
        <v>546</v>
      </c>
    </row>
    <row r="120" spans="1:12" x14ac:dyDescent="0.2">
      <c r="A120" s="119"/>
      <c r="B120" s="19" t="s">
        <v>2</v>
      </c>
      <c r="C120" s="70" t="s">
        <v>1201</v>
      </c>
      <c r="D120" s="121">
        <f>5.4/H2</f>
        <v>0.83076923076923082</v>
      </c>
      <c r="E120" s="119"/>
      <c r="F120" s="19" t="s">
        <v>2</v>
      </c>
      <c r="G120" s="70" t="s">
        <v>1202</v>
      </c>
      <c r="H120" s="121">
        <f>5.4/H2</f>
        <v>0.83076923076923082</v>
      </c>
      <c r="I120" s="119"/>
      <c r="J120" s="19" t="s">
        <v>2</v>
      </c>
      <c r="K120" s="70" t="s">
        <v>1205</v>
      </c>
      <c r="L120" s="121">
        <f>140/H2</f>
        <v>21.53846153846154</v>
      </c>
    </row>
    <row r="121" spans="1:12" ht="33" x14ac:dyDescent="0.2">
      <c r="A121" s="119"/>
      <c r="B121" s="19" t="s">
        <v>3</v>
      </c>
      <c r="C121" s="20" t="s">
        <v>212</v>
      </c>
      <c r="D121" s="131"/>
      <c r="E121" s="119"/>
      <c r="F121" s="19" t="s">
        <v>3</v>
      </c>
      <c r="G121" s="20" t="s">
        <v>217</v>
      </c>
      <c r="H121" s="131"/>
      <c r="I121" s="119"/>
      <c r="J121" s="19" t="s">
        <v>3</v>
      </c>
      <c r="K121" s="20" t="s">
        <v>1206</v>
      </c>
      <c r="L121" s="131"/>
    </row>
    <row r="122" spans="1:12" ht="25" customHeight="1" x14ac:dyDescent="0.2">
      <c r="A122" s="119"/>
      <c r="B122" s="124" t="s">
        <v>5</v>
      </c>
      <c r="C122" s="125"/>
      <c r="D122" s="67"/>
      <c r="E122" s="119"/>
      <c r="F122" s="124" t="s">
        <v>6</v>
      </c>
      <c r="G122" s="126"/>
      <c r="H122" s="67"/>
      <c r="I122" s="119"/>
      <c r="J122" s="124" t="s">
        <v>112</v>
      </c>
      <c r="K122" s="126"/>
      <c r="L122" s="72"/>
    </row>
    <row r="123" spans="1:12" ht="16" thickBot="1" x14ac:dyDescent="0.25">
      <c r="A123" s="120"/>
      <c r="B123" s="127" t="s">
        <v>4</v>
      </c>
      <c r="C123" s="128"/>
      <c r="D123" s="65">
        <f>D122*D120</f>
        <v>0</v>
      </c>
      <c r="E123" s="120"/>
      <c r="F123" s="127" t="s">
        <v>4</v>
      </c>
      <c r="G123" s="129"/>
      <c r="H123" s="65">
        <f>H122*H120</f>
        <v>0</v>
      </c>
      <c r="I123" s="120"/>
      <c r="J123" s="127" t="s">
        <v>4</v>
      </c>
      <c r="K123" s="129"/>
      <c r="L123" s="65">
        <f>L122*L120</f>
        <v>0</v>
      </c>
    </row>
    <row r="124" spans="1:12" ht="16" thickBot="1" x14ac:dyDescent="0.25">
      <c r="A124" s="13" t="s">
        <v>72</v>
      </c>
      <c r="B124" s="137" t="s">
        <v>173</v>
      </c>
      <c r="C124" s="137"/>
      <c r="D124" s="137"/>
      <c r="E124" s="137"/>
      <c r="F124" s="137"/>
      <c r="G124" s="137"/>
      <c r="H124" s="137"/>
      <c r="I124" s="157"/>
      <c r="J124" s="157"/>
      <c r="K124" s="157"/>
      <c r="L124" s="157"/>
    </row>
    <row r="125" spans="1:12" x14ac:dyDescent="0.2">
      <c r="A125" s="118"/>
      <c r="B125" s="16" t="s">
        <v>0</v>
      </c>
      <c r="C125" s="92" t="s">
        <v>1222</v>
      </c>
      <c r="D125" s="55" t="s">
        <v>546</v>
      </c>
      <c r="E125" s="118"/>
      <c r="F125" s="16" t="s">
        <v>0</v>
      </c>
      <c r="G125" s="92" t="s">
        <v>1223</v>
      </c>
      <c r="H125" s="55" t="s">
        <v>546</v>
      </c>
      <c r="I125" s="118"/>
      <c r="J125" s="16" t="s">
        <v>0</v>
      </c>
      <c r="K125" s="68" t="s">
        <v>1224</v>
      </c>
      <c r="L125" s="55" t="s">
        <v>546</v>
      </c>
    </row>
    <row r="126" spans="1:12" x14ac:dyDescent="0.2">
      <c r="A126" s="119"/>
      <c r="B126" s="19" t="s">
        <v>2</v>
      </c>
      <c r="C126" s="70" t="s">
        <v>1227</v>
      </c>
      <c r="D126" s="121">
        <f>5.4/H2</f>
        <v>0.83076923076923082</v>
      </c>
      <c r="E126" s="119"/>
      <c r="F126" s="19" t="s">
        <v>2</v>
      </c>
      <c r="G126" s="70" t="s">
        <v>1226</v>
      </c>
      <c r="H126" s="121">
        <f>5.4/H2</f>
        <v>0.83076923076923082</v>
      </c>
      <c r="I126" s="119"/>
      <c r="J126" s="19" t="s">
        <v>2</v>
      </c>
      <c r="K126" s="70" t="s">
        <v>1225</v>
      </c>
      <c r="L126" s="121">
        <f>140/H2</f>
        <v>21.53846153846154</v>
      </c>
    </row>
    <row r="127" spans="1:12" ht="33" x14ac:dyDescent="0.2">
      <c r="A127" s="119"/>
      <c r="B127" s="19" t="s">
        <v>3</v>
      </c>
      <c r="C127" s="20" t="s">
        <v>212</v>
      </c>
      <c r="D127" s="131"/>
      <c r="E127" s="119"/>
      <c r="F127" s="19" t="s">
        <v>3</v>
      </c>
      <c r="G127" s="20" t="s">
        <v>217</v>
      </c>
      <c r="H127" s="131"/>
      <c r="I127" s="119"/>
      <c r="J127" s="19" t="s">
        <v>3</v>
      </c>
      <c r="K127" s="20" t="s">
        <v>1206</v>
      </c>
      <c r="L127" s="131"/>
    </row>
    <row r="128" spans="1:12" ht="22" customHeight="1" x14ac:dyDescent="0.2">
      <c r="A128" s="119"/>
      <c r="B128" s="124" t="s">
        <v>5</v>
      </c>
      <c r="C128" s="125"/>
      <c r="D128" s="67"/>
      <c r="E128" s="119"/>
      <c r="F128" s="124" t="s">
        <v>6</v>
      </c>
      <c r="G128" s="126"/>
      <c r="H128" s="67"/>
      <c r="I128" s="119"/>
      <c r="J128" s="124" t="s">
        <v>112</v>
      </c>
      <c r="K128" s="126"/>
      <c r="L128" s="72"/>
    </row>
    <row r="129" spans="1:12" ht="16" thickBot="1" x14ac:dyDescent="0.25">
      <c r="A129" s="120"/>
      <c r="B129" s="127" t="s">
        <v>4</v>
      </c>
      <c r="C129" s="128"/>
      <c r="D129" s="65">
        <f>D128*D126</f>
        <v>0</v>
      </c>
      <c r="E129" s="120"/>
      <c r="F129" s="127" t="s">
        <v>4</v>
      </c>
      <c r="G129" s="129"/>
      <c r="H129" s="65">
        <f>H128*H126</f>
        <v>0</v>
      </c>
      <c r="I129" s="120"/>
      <c r="J129" s="127" t="s">
        <v>4</v>
      </c>
      <c r="K129" s="129"/>
      <c r="L129" s="65">
        <f>L128*L126</f>
        <v>0</v>
      </c>
    </row>
    <row r="130" spans="1:12" ht="16" thickBot="1" x14ac:dyDescent="0.25">
      <c r="A130" s="13" t="s">
        <v>72</v>
      </c>
      <c r="B130" s="137" t="s">
        <v>173</v>
      </c>
      <c r="C130" s="137"/>
      <c r="D130" s="137"/>
      <c r="E130" s="137"/>
      <c r="F130" s="137"/>
      <c r="G130" s="137"/>
      <c r="H130" s="137"/>
      <c r="I130" s="157"/>
      <c r="J130" s="157"/>
      <c r="K130" s="157"/>
      <c r="L130" s="157"/>
    </row>
    <row r="131" spans="1:12" x14ac:dyDescent="0.2">
      <c r="A131" s="118"/>
      <c r="B131" s="16" t="s">
        <v>0</v>
      </c>
      <c r="C131" s="92" t="s">
        <v>1208</v>
      </c>
      <c r="D131" s="55" t="s">
        <v>546</v>
      </c>
      <c r="E131" s="118"/>
      <c r="F131" s="16" t="s">
        <v>0</v>
      </c>
      <c r="G131" s="92" t="s">
        <v>1210</v>
      </c>
      <c r="H131" s="55" t="s">
        <v>546</v>
      </c>
      <c r="I131" s="118"/>
      <c r="J131" s="16" t="s">
        <v>0</v>
      </c>
      <c r="K131" s="68" t="s">
        <v>1212</v>
      </c>
      <c r="L131" s="55" t="s">
        <v>546</v>
      </c>
    </row>
    <row r="132" spans="1:12" x14ac:dyDescent="0.2">
      <c r="A132" s="119"/>
      <c r="B132" s="19" t="s">
        <v>2</v>
      </c>
      <c r="C132" s="70" t="s">
        <v>1209</v>
      </c>
      <c r="D132" s="121">
        <f>5.2/H2</f>
        <v>0.8</v>
      </c>
      <c r="E132" s="119"/>
      <c r="F132" s="19" t="s">
        <v>2</v>
      </c>
      <c r="G132" s="70" t="s">
        <v>1211</v>
      </c>
      <c r="H132" s="121">
        <f>5.2/H2</f>
        <v>0.8</v>
      </c>
      <c r="I132" s="119"/>
      <c r="J132" s="19" t="s">
        <v>2</v>
      </c>
      <c r="K132" s="70" t="s">
        <v>1213</v>
      </c>
      <c r="L132" s="121">
        <f>140/H2</f>
        <v>21.53846153846154</v>
      </c>
    </row>
    <row r="133" spans="1:12" ht="33" x14ac:dyDescent="0.2">
      <c r="A133" s="119"/>
      <c r="B133" s="19" t="s">
        <v>3</v>
      </c>
      <c r="C133" s="20" t="s">
        <v>212</v>
      </c>
      <c r="D133" s="131"/>
      <c r="E133" s="119"/>
      <c r="F133" s="19" t="s">
        <v>3</v>
      </c>
      <c r="G133" s="20" t="s">
        <v>217</v>
      </c>
      <c r="H133" s="131"/>
      <c r="I133" s="119"/>
      <c r="J133" s="19" t="s">
        <v>3</v>
      </c>
      <c r="K133" s="20" t="s">
        <v>1214</v>
      </c>
      <c r="L133" s="131"/>
    </row>
    <row r="134" spans="1:12" ht="30" customHeight="1" x14ac:dyDescent="0.2">
      <c r="A134" s="119"/>
      <c r="B134" s="124" t="s">
        <v>5</v>
      </c>
      <c r="C134" s="125"/>
      <c r="D134" s="67"/>
      <c r="E134" s="119"/>
      <c r="F134" s="124" t="s">
        <v>6</v>
      </c>
      <c r="G134" s="126"/>
      <c r="H134" s="67"/>
      <c r="I134" s="119"/>
      <c r="J134" s="124" t="s">
        <v>112</v>
      </c>
      <c r="K134" s="126"/>
      <c r="L134" s="72"/>
    </row>
    <row r="135" spans="1:12" ht="16" thickBot="1" x14ac:dyDescent="0.25">
      <c r="A135" s="120"/>
      <c r="B135" s="127" t="s">
        <v>4</v>
      </c>
      <c r="C135" s="128"/>
      <c r="D135" s="65">
        <f>D134*D132</f>
        <v>0</v>
      </c>
      <c r="E135" s="120"/>
      <c r="F135" s="127" t="s">
        <v>4</v>
      </c>
      <c r="G135" s="129"/>
      <c r="H135" s="65">
        <f>H134*H132</f>
        <v>0</v>
      </c>
      <c r="I135" s="120"/>
      <c r="J135" s="127" t="s">
        <v>4</v>
      </c>
      <c r="K135" s="129"/>
      <c r="L135" s="65">
        <f>L134*L132</f>
        <v>0</v>
      </c>
    </row>
    <row r="136" spans="1:12" ht="16" thickBot="1" x14ac:dyDescent="0.25">
      <c r="A136" s="13" t="s">
        <v>72</v>
      </c>
      <c r="B136" s="137" t="s">
        <v>173</v>
      </c>
      <c r="C136" s="137"/>
      <c r="D136" s="137"/>
      <c r="E136" s="137"/>
      <c r="F136" s="137"/>
      <c r="G136" s="137"/>
      <c r="H136" s="137"/>
      <c r="I136" s="157"/>
      <c r="J136" s="157"/>
      <c r="K136" s="157"/>
      <c r="L136" s="157"/>
    </row>
    <row r="137" spans="1:12" x14ac:dyDescent="0.2">
      <c r="A137" s="118"/>
      <c r="B137" s="16" t="s">
        <v>0</v>
      </c>
      <c r="C137" s="92" t="s">
        <v>1215</v>
      </c>
      <c r="D137" s="55" t="s">
        <v>546</v>
      </c>
      <c r="E137" s="118"/>
      <c r="F137" s="16" t="s">
        <v>0</v>
      </c>
      <c r="G137" s="92" t="s">
        <v>1216</v>
      </c>
      <c r="H137" s="55" t="s">
        <v>546</v>
      </c>
      <c r="I137" s="118"/>
      <c r="J137" s="16" t="s">
        <v>0</v>
      </c>
      <c r="K137" s="68" t="s">
        <v>1217</v>
      </c>
      <c r="L137" s="55" t="s">
        <v>546</v>
      </c>
    </row>
    <row r="138" spans="1:12" x14ac:dyDescent="0.2">
      <c r="A138" s="119"/>
      <c r="B138" s="19" t="s">
        <v>2</v>
      </c>
      <c r="C138" s="70" t="s">
        <v>1218</v>
      </c>
      <c r="D138" s="121">
        <f>5.4/H2</f>
        <v>0.83076923076923082</v>
      </c>
      <c r="E138" s="119"/>
      <c r="F138" s="19" t="s">
        <v>2</v>
      </c>
      <c r="G138" s="70" t="s">
        <v>1219</v>
      </c>
      <c r="H138" s="121">
        <f>5.4/H2</f>
        <v>0.83076923076923082</v>
      </c>
      <c r="I138" s="119"/>
      <c r="J138" s="19" t="s">
        <v>2</v>
      </c>
      <c r="K138" s="70" t="s">
        <v>1220</v>
      </c>
      <c r="L138" s="121">
        <f>140/H2</f>
        <v>21.53846153846154</v>
      </c>
    </row>
    <row r="139" spans="1:12" ht="44" x14ac:dyDescent="0.2">
      <c r="A139" s="119"/>
      <c r="B139" s="19" t="s">
        <v>3</v>
      </c>
      <c r="C139" s="20" t="s">
        <v>212</v>
      </c>
      <c r="D139" s="131"/>
      <c r="E139" s="119"/>
      <c r="F139" s="19" t="s">
        <v>3</v>
      </c>
      <c r="G139" s="20" t="s">
        <v>217</v>
      </c>
      <c r="H139" s="131"/>
      <c r="I139" s="119"/>
      <c r="J139" s="19" t="s">
        <v>3</v>
      </c>
      <c r="K139" s="20" t="s">
        <v>1221</v>
      </c>
      <c r="L139" s="131"/>
    </row>
    <row r="140" spans="1:12" ht="27" customHeight="1" x14ac:dyDescent="0.2">
      <c r="A140" s="119"/>
      <c r="B140" s="124" t="s">
        <v>5</v>
      </c>
      <c r="C140" s="125"/>
      <c r="D140" s="67"/>
      <c r="E140" s="119"/>
      <c r="F140" s="124" t="s">
        <v>6</v>
      </c>
      <c r="G140" s="126"/>
      <c r="H140" s="67"/>
      <c r="I140" s="119"/>
      <c r="J140" s="124" t="s">
        <v>112</v>
      </c>
      <c r="K140" s="126"/>
      <c r="L140" s="72"/>
    </row>
    <row r="141" spans="1:12" ht="16" thickBot="1" x14ac:dyDescent="0.25">
      <c r="A141" s="120"/>
      <c r="B141" s="127" t="s">
        <v>4</v>
      </c>
      <c r="C141" s="128"/>
      <c r="D141" s="65">
        <f>D140*D138</f>
        <v>0</v>
      </c>
      <c r="E141" s="120"/>
      <c r="F141" s="127" t="s">
        <v>4</v>
      </c>
      <c r="G141" s="129"/>
      <c r="H141" s="65">
        <f>H140*H138</f>
        <v>0</v>
      </c>
      <c r="I141" s="120"/>
      <c r="J141" s="127" t="s">
        <v>4</v>
      </c>
      <c r="K141" s="129"/>
      <c r="L141" s="65">
        <f>L140*L138</f>
        <v>0</v>
      </c>
    </row>
    <row r="142" spans="1:12" ht="16" thickBot="1" x14ac:dyDescent="0.25">
      <c r="A142" s="13" t="s">
        <v>74</v>
      </c>
      <c r="B142" s="137" t="s">
        <v>172</v>
      </c>
      <c r="C142" s="137"/>
      <c r="D142" s="137"/>
      <c r="E142" s="137"/>
      <c r="F142" s="137"/>
      <c r="G142" s="137"/>
      <c r="H142" s="137"/>
      <c r="I142" s="157"/>
      <c r="J142" s="157"/>
      <c r="K142" s="157"/>
      <c r="L142" s="157"/>
    </row>
    <row r="143" spans="1:12" x14ac:dyDescent="0.2">
      <c r="A143" s="118"/>
      <c r="B143" s="16" t="s">
        <v>0</v>
      </c>
      <c r="C143" s="68" t="s">
        <v>50</v>
      </c>
      <c r="D143" s="55" t="s">
        <v>546</v>
      </c>
      <c r="E143" s="118"/>
      <c r="F143" s="16" t="s">
        <v>0</v>
      </c>
      <c r="G143" s="68" t="s">
        <v>102</v>
      </c>
      <c r="H143" s="55" t="s">
        <v>546</v>
      </c>
      <c r="I143" s="118"/>
      <c r="J143" s="16" t="s">
        <v>0</v>
      </c>
      <c r="K143" s="68" t="s">
        <v>95</v>
      </c>
      <c r="L143" s="55" t="s">
        <v>546</v>
      </c>
    </row>
    <row r="144" spans="1:12" ht="24" x14ac:dyDescent="0.2">
      <c r="A144" s="119"/>
      <c r="B144" s="19" t="s">
        <v>2</v>
      </c>
      <c r="C144" s="70" t="s">
        <v>787</v>
      </c>
      <c r="D144" s="121">
        <f>6.3/H2</f>
        <v>0.96923076923076923</v>
      </c>
      <c r="E144" s="119"/>
      <c r="F144" s="19" t="s">
        <v>2</v>
      </c>
      <c r="G144" s="70" t="s">
        <v>788</v>
      </c>
      <c r="H144" s="121">
        <f>6.3/H2</f>
        <v>0.96923076923076923</v>
      </c>
      <c r="I144" s="119"/>
      <c r="J144" s="19" t="s">
        <v>2</v>
      </c>
      <c r="K144" s="70" t="s">
        <v>789</v>
      </c>
      <c r="L144" s="121">
        <f>250/H2</f>
        <v>38.46153846153846</v>
      </c>
    </row>
    <row r="145" spans="1:12" ht="33" x14ac:dyDescent="0.2">
      <c r="A145" s="119"/>
      <c r="B145" s="19" t="s">
        <v>3</v>
      </c>
      <c r="C145" s="20" t="s">
        <v>51</v>
      </c>
      <c r="D145" s="131"/>
      <c r="E145" s="119"/>
      <c r="F145" s="19" t="s">
        <v>3</v>
      </c>
      <c r="G145" s="20" t="s">
        <v>52</v>
      </c>
      <c r="H145" s="131"/>
      <c r="I145" s="119"/>
      <c r="J145" s="19" t="s">
        <v>3</v>
      </c>
      <c r="K145" s="20" t="s">
        <v>113</v>
      </c>
      <c r="L145" s="131"/>
    </row>
    <row r="146" spans="1:12" ht="24" customHeight="1" x14ac:dyDescent="0.2">
      <c r="A146" s="119"/>
      <c r="B146" s="124" t="s">
        <v>5</v>
      </c>
      <c r="C146" s="125"/>
      <c r="D146" s="67"/>
      <c r="E146" s="119"/>
      <c r="F146" s="124" t="s">
        <v>6</v>
      </c>
      <c r="G146" s="126"/>
      <c r="H146" s="67"/>
      <c r="I146" s="119"/>
      <c r="J146" s="124" t="s">
        <v>114</v>
      </c>
      <c r="K146" s="125"/>
      <c r="L146" s="67"/>
    </row>
    <row r="147" spans="1:12" ht="16" thickBot="1" x14ac:dyDescent="0.25">
      <c r="A147" s="120"/>
      <c r="B147" s="127" t="s">
        <v>4</v>
      </c>
      <c r="C147" s="128"/>
      <c r="D147" s="65">
        <f>D146*D144</f>
        <v>0</v>
      </c>
      <c r="E147" s="120"/>
      <c r="F147" s="127" t="s">
        <v>4</v>
      </c>
      <c r="G147" s="129"/>
      <c r="H147" s="65">
        <f>H146*H144</f>
        <v>0</v>
      </c>
      <c r="I147" s="120"/>
      <c r="J147" s="127" t="s">
        <v>4</v>
      </c>
      <c r="K147" s="128"/>
      <c r="L147" s="65">
        <f>L146*L144</f>
        <v>0</v>
      </c>
    </row>
    <row r="148" spans="1:12" ht="16" thickBot="1" x14ac:dyDescent="0.25">
      <c r="A148" s="13" t="s">
        <v>408</v>
      </c>
      <c r="B148" s="137" t="s">
        <v>172</v>
      </c>
      <c r="C148" s="137"/>
      <c r="D148" s="137"/>
      <c r="E148" s="137"/>
      <c r="F148" s="137"/>
      <c r="G148" s="137"/>
      <c r="H148" s="137"/>
      <c r="I148" s="157"/>
      <c r="J148" s="157"/>
      <c r="K148" s="157"/>
      <c r="L148" s="157"/>
    </row>
    <row r="149" spans="1:12" x14ac:dyDescent="0.2">
      <c r="A149" s="118"/>
      <c r="B149" s="16" t="s">
        <v>0</v>
      </c>
      <c r="C149" s="92" t="s">
        <v>410</v>
      </c>
      <c r="D149" s="55" t="s">
        <v>546</v>
      </c>
      <c r="E149" s="118"/>
      <c r="F149" s="16" t="s">
        <v>0</v>
      </c>
      <c r="G149" s="92" t="s">
        <v>413</v>
      </c>
      <c r="H149" s="55" t="s">
        <v>546</v>
      </c>
      <c r="I149" s="118"/>
      <c r="J149" s="16" t="s">
        <v>0</v>
      </c>
      <c r="K149" s="68" t="s">
        <v>412</v>
      </c>
      <c r="L149" s="55" t="s">
        <v>546</v>
      </c>
    </row>
    <row r="150" spans="1:12" ht="24" x14ac:dyDescent="0.2">
      <c r="A150" s="119"/>
      <c r="B150" s="19" t="s">
        <v>2</v>
      </c>
      <c r="C150" s="70" t="s">
        <v>786</v>
      </c>
      <c r="D150" s="121">
        <f>5.2/H2</f>
        <v>0.8</v>
      </c>
      <c r="E150" s="119"/>
      <c r="F150" s="19" t="s">
        <v>2</v>
      </c>
      <c r="G150" s="70" t="s">
        <v>785</v>
      </c>
      <c r="H150" s="121">
        <f>5.2/H2</f>
        <v>0.8</v>
      </c>
      <c r="I150" s="119"/>
      <c r="J150" s="19" t="s">
        <v>2</v>
      </c>
      <c r="K150" s="70" t="s">
        <v>409</v>
      </c>
      <c r="L150" s="121">
        <f>150/H2</f>
        <v>23.076923076923077</v>
      </c>
    </row>
    <row r="151" spans="1:12" ht="33" x14ac:dyDescent="0.2">
      <c r="A151" s="119"/>
      <c r="B151" s="19" t="s">
        <v>3</v>
      </c>
      <c r="C151" s="20" t="s">
        <v>237</v>
      </c>
      <c r="D151" s="131"/>
      <c r="E151" s="119"/>
      <c r="F151" s="19" t="s">
        <v>3</v>
      </c>
      <c r="G151" s="20" t="s">
        <v>217</v>
      </c>
      <c r="H151" s="131"/>
      <c r="I151" s="119"/>
      <c r="J151" s="19" t="s">
        <v>3</v>
      </c>
      <c r="K151" s="20" t="s">
        <v>418</v>
      </c>
      <c r="L151" s="131"/>
    </row>
    <row r="152" spans="1:12" ht="24" customHeight="1" x14ac:dyDescent="0.2">
      <c r="A152" s="119"/>
      <c r="B152" s="124" t="s">
        <v>5</v>
      </c>
      <c r="C152" s="125"/>
      <c r="D152" s="67"/>
      <c r="E152" s="119"/>
      <c r="F152" s="124" t="s">
        <v>6</v>
      </c>
      <c r="G152" s="126"/>
      <c r="H152" s="67"/>
      <c r="I152" s="119"/>
      <c r="J152" s="124" t="s">
        <v>114</v>
      </c>
      <c r="K152" s="125"/>
      <c r="L152" s="67"/>
    </row>
    <row r="153" spans="1:12" ht="16" thickBot="1" x14ac:dyDescent="0.25">
      <c r="A153" s="120"/>
      <c r="B153" s="127" t="s">
        <v>4</v>
      </c>
      <c r="C153" s="128"/>
      <c r="D153" s="65">
        <f>D152*D150</f>
        <v>0</v>
      </c>
      <c r="E153" s="120"/>
      <c r="F153" s="127" t="s">
        <v>4</v>
      </c>
      <c r="G153" s="129"/>
      <c r="H153" s="65">
        <f>H152*H150</f>
        <v>0</v>
      </c>
      <c r="I153" s="120"/>
      <c r="J153" s="127" t="s">
        <v>4</v>
      </c>
      <c r="K153" s="128"/>
      <c r="L153" s="65">
        <f>L152*L150</f>
        <v>0</v>
      </c>
    </row>
    <row r="154" spans="1:12" ht="16" thickBot="1" x14ac:dyDescent="0.25">
      <c r="A154" s="13" t="s">
        <v>408</v>
      </c>
      <c r="B154" s="137" t="s">
        <v>172</v>
      </c>
      <c r="C154" s="137"/>
      <c r="D154" s="137"/>
      <c r="E154" s="137"/>
      <c r="F154" s="137"/>
      <c r="G154" s="137"/>
      <c r="H154" s="137"/>
      <c r="I154" s="157"/>
      <c r="J154" s="157"/>
      <c r="K154" s="157"/>
      <c r="L154" s="157"/>
    </row>
    <row r="155" spans="1:12" x14ac:dyDescent="0.2">
      <c r="A155" s="118"/>
      <c r="B155" s="16" t="s">
        <v>0</v>
      </c>
      <c r="C155" s="92" t="s">
        <v>419</v>
      </c>
      <c r="D155" s="55" t="s">
        <v>546</v>
      </c>
      <c r="E155" s="118"/>
      <c r="F155" s="16" t="s">
        <v>0</v>
      </c>
      <c r="G155" s="92" t="s">
        <v>420</v>
      </c>
      <c r="H155" s="55" t="s">
        <v>546</v>
      </c>
      <c r="I155" s="118"/>
      <c r="J155" s="16" t="s">
        <v>0</v>
      </c>
      <c r="K155" s="68" t="s">
        <v>421</v>
      </c>
      <c r="L155" s="55" t="s">
        <v>546</v>
      </c>
    </row>
    <row r="156" spans="1:12" ht="24" x14ac:dyDescent="0.2">
      <c r="A156" s="119"/>
      <c r="B156" s="19" t="s">
        <v>2</v>
      </c>
      <c r="C156" s="70" t="s">
        <v>781</v>
      </c>
      <c r="D156" s="121">
        <f>5.2/H2</f>
        <v>0.8</v>
      </c>
      <c r="E156" s="119"/>
      <c r="F156" s="19" t="s">
        <v>2</v>
      </c>
      <c r="G156" s="70" t="s">
        <v>782</v>
      </c>
      <c r="H156" s="121">
        <f>5.2/H2</f>
        <v>0.8</v>
      </c>
      <c r="I156" s="119"/>
      <c r="J156" s="19" t="s">
        <v>2</v>
      </c>
      <c r="K156" s="70" t="s">
        <v>423</v>
      </c>
      <c r="L156" s="121">
        <f>150/H2</f>
        <v>23.076923076923077</v>
      </c>
    </row>
    <row r="157" spans="1:12" ht="33" x14ac:dyDescent="0.2">
      <c r="A157" s="119"/>
      <c r="B157" s="19" t="s">
        <v>3</v>
      </c>
      <c r="C157" s="20" t="s">
        <v>237</v>
      </c>
      <c r="D157" s="131"/>
      <c r="E157" s="119"/>
      <c r="F157" s="19" t="s">
        <v>3</v>
      </c>
      <c r="G157" s="20" t="s">
        <v>217</v>
      </c>
      <c r="H157" s="131"/>
      <c r="I157" s="119"/>
      <c r="J157" s="19" t="s">
        <v>3</v>
      </c>
      <c r="K157" s="20" t="s">
        <v>422</v>
      </c>
      <c r="L157" s="131"/>
    </row>
    <row r="158" spans="1:12" ht="25" customHeight="1" x14ac:dyDescent="0.2">
      <c r="A158" s="119"/>
      <c r="B158" s="124" t="s">
        <v>5</v>
      </c>
      <c r="C158" s="125"/>
      <c r="D158" s="67"/>
      <c r="E158" s="119"/>
      <c r="F158" s="124" t="s">
        <v>6</v>
      </c>
      <c r="G158" s="126"/>
      <c r="H158" s="67"/>
      <c r="I158" s="119"/>
      <c r="J158" s="124" t="s">
        <v>114</v>
      </c>
      <c r="K158" s="125"/>
      <c r="L158" s="67"/>
    </row>
    <row r="159" spans="1:12" ht="16" thickBot="1" x14ac:dyDescent="0.25">
      <c r="A159" s="120"/>
      <c r="B159" s="127" t="s">
        <v>4</v>
      </c>
      <c r="C159" s="128"/>
      <c r="D159" s="65">
        <f>D158*D156</f>
        <v>0</v>
      </c>
      <c r="E159" s="120"/>
      <c r="F159" s="127" t="s">
        <v>4</v>
      </c>
      <c r="G159" s="129"/>
      <c r="H159" s="65">
        <f>H158*H156</f>
        <v>0</v>
      </c>
      <c r="I159" s="120"/>
      <c r="J159" s="127" t="s">
        <v>4</v>
      </c>
      <c r="K159" s="128"/>
      <c r="L159" s="65">
        <f>L158*L156</f>
        <v>0</v>
      </c>
    </row>
    <row r="160" spans="1:12" ht="16" thickBot="1" x14ac:dyDescent="0.25">
      <c r="A160" s="13" t="s">
        <v>408</v>
      </c>
      <c r="B160" s="137" t="s">
        <v>172</v>
      </c>
      <c r="C160" s="137"/>
      <c r="D160" s="137"/>
      <c r="E160" s="137"/>
      <c r="F160" s="137"/>
      <c r="G160" s="137"/>
      <c r="H160" s="137"/>
      <c r="I160" s="157"/>
      <c r="J160" s="157"/>
      <c r="K160" s="157"/>
      <c r="L160" s="157"/>
    </row>
    <row r="161" spans="1:12" x14ac:dyDescent="0.2">
      <c r="A161" s="118"/>
      <c r="B161" s="16" t="s">
        <v>0</v>
      </c>
      <c r="C161" s="92" t="s">
        <v>1256</v>
      </c>
      <c r="D161" s="55" t="s">
        <v>546</v>
      </c>
      <c r="E161" s="118"/>
      <c r="F161" s="16" t="s">
        <v>0</v>
      </c>
      <c r="G161" s="92" t="s">
        <v>1258</v>
      </c>
      <c r="H161" s="55" t="s">
        <v>546</v>
      </c>
      <c r="I161" s="118"/>
      <c r="J161" s="16" t="s">
        <v>0</v>
      </c>
      <c r="K161" s="68" t="s">
        <v>1259</v>
      </c>
      <c r="L161" s="55" t="s">
        <v>546</v>
      </c>
    </row>
    <row r="162" spans="1:12" ht="24" x14ac:dyDescent="0.2">
      <c r="A162" s="119"/>
      <c r="B162" s="19" t="s">
        <v>2</v>
      </c>
      <c r="C162" s="70" t="s">
        <v>1257</v>
      </c>
      <c r="D162" s="121">
        <f>5.2/H2</f>
        <v>0.8</v>
      </c>
      <c r="E162" s="119"/>
      <c r="F162" s="19" t="s">
        <v>2</v>
      </c>
      <c r="G162" s="70" t="s">
        <v>1261</v>
      </c>
      <c r="H162" s="121">
        <f>5.2/H2</f>
        <v>0.8</v>
      </c>
      <c r="I162" s="119"/>
      <c r="J162" s="19" t="s">
        <v>2</v>
      </c>
      <c r="K162" s="70" t="s">
        <v>1260</v>
      </c>
      <c r="L162" s="121">
        <f>150/H2</f>
        <v>23.076923076923077</v>
      </c>
    </row>
    <row r="163" spans="1:12" ht="33" x14ac:dyDescent="0.2">
      <c r="A163" s="119"/>
      <c r="B163" s="19" t="s">
        <v>3</v>
      </c>
      <c r="C163" s="20" t="s">
        <v>237</v>
      </c>
      <c r="D163" s="131"/>
      <c r="E163" s="119"/>
      <c r="F163" s="19" t="s">
        <v>3</v>
      </c>
      <c r="G163" s="20" t="s">
        <v>217</v>
      </c>
      <c r="H163" s="131"/>
      <c r="I163" s="119"/>
      <c r="J163" s="19" t="s">
        <v>3</v>
      </c>
      <c r="K163" s="20" t="s">
        <v>1262</v>
      </c>
      <c r="L163" s="131"/>
    </row>
    <row r="164" spans="1:12" ht="22" customHeight="1" x14ac:dyDescent="0.2">
      <c r="A164" s="119"/>
      <c r="B164" s="124" t="s">
        <v>5</v>
      </c>
      <c r="C164" s="125"/>
      <c r="D164" s="67"/>
      <c r="E164" s="119"/>
      <c r="F164" s="124" t="s">
        <v>6</v>
      </c>
      <c r="G164" s="126"/>
      <c r="H164" s="67"/>
      <c r="I164" s="119"/>
      <c r="J164" s="124" t="s">
        <v>114</v>
      </c>
      <c r="K164" s="125"/>
      <c r="L164" s="67"/>
    </row>
    <row r="165" spans="1:12" ht="16" thickBot="1" x14ac:dyDescent="0.25">
      <c r="A165" s="120"/>
      <c r="B165" s="127" t="s">
        <v>4</v>
      </c>
      <c r="C165" s="128"/>
      <c r="D165" s="65">
        <f>D164*D162</f>
        <v>0</v>
      </c>
      <c r="E165" s="120"/>
      <c r="F165" s="127" t="s">
        <v>4</v>
      </c>
      <c r="G165" s="129"/>
      <c r="H165" s="65">
        <f>H164*H162</f>
        <v>0</v>
      </c>
      <c r="I165" s="120"/>
      <c r="J165" s="127" t="s">
        <v>4</v>
      </c>
      <c r="K165" s="128"/>
      <c r="L165" s="65">
        <f>L164*L162</f>
        <v>0</v>
      </c>
    </row>
    <row r="166" spans="1:12" ht="16" thickBot="1" x14ac:dyDescent="0.25">
      <c r="A166" s="13" t="s">
        <v>408</v>
      </c>
      <c r="B166" s="137" t="s">
        <v>172</v>
      </c>
      <c r="C166" s="137"/>
      <c r="D166" s="137"/>
      <c r="E166" s="137"/>
      <c r="F166" s="137"/>
      <c r="G166" s="137"/>
      <c r="H166" s="137"/>
      <c r="I166" s="157"/>
      <c r="J166" s="157"/>
      <c r="K166" s="157"/>
      <c r="L166" s="157"/>
    </row>
    <row r="167" spans="1:12" x14ac:dyDescent="0.2">
      <c r="A167" s="118"/>
      <c r="B167" s="16" t="s">
        <v>0</v>
      </c>
      <c r="C167" s="92" t="s">
        <v>1242</v>
      </c>
      <c r="D167" s="55" t="s">
        <v>546</v>
      </c>
      <c r="E167" s="118"/>
      <c r="F167" s="16" t="s">
        <v>0</v>
      </c>
      <c r="G167" s="92" t="s">
        <v>1244</v>
      </c>
      <c r="H167" s="55" t="s">
        <v>546</v>
      </c>
      <c r="I167" s="118"/>
      <c r="J167" s="16" t="s">
        <v>0</v>
      </c>
      <c r="K167" s="68" t="s">
        <v>1246</v>
      </c>
      <c r="L167" s="55" t="s">
        <v>546</v>
      </c>
    </row>
    <row r="168" spans="1:12" ht="24" x14ac:dyDescent="0.2">
      <c r="A168" s="119"/>
      <c r="B168" s="19" t="s">
        <v>2</v>
      </c>
      <c r="C168" s="70" t="s">
        <v>1243</v>
      </c>
      <c r="D168" s="121">
        <f>5.2/H2</f>
        <v>0.8</v>
      </c>
      <c r="E168" s="119"/>
      <c r="F168" s="19" t="s">
        <v>2</v>
      </c>
      <c r="G168" s="70" t="s">
        <v>1245</v>
      </c>
      <c r="H168" s="121">
        <f>5.2/H2</f>
        <v>0.8</v>
      </c>
      <c r="I168" s="119"/>
      <c r="J168" s="19" t="s">
        <v>2</v>
      </c>
      <c r="K168" s="70" t="s">
        <v>1247</v>
      </c>
      <c r="L168" s="121">
        <f>150/H2</f>
        <v>23.076923076923077</v>
      </c>
    </row>
    <row r="169" spans="1:12" ht="33" x14ac:dyDescent="0.2">
      <c r="A169" s="119"/>
      <c r="B169" s="19" t="s">
        <v>3</v>
      </c>
      <c r="C169" s="20" t="s">
        <v>237</v>
      </c>
      <c r="D169" s="131"/>
      <c r="E169" s="119"/>
      <c r="F169" s="19" t="s">
        <v>3</v>
      </c>
      <c r="G169" s="20" t="s">
        <v>217</v>
      </c>
      <c r="H169" s="131"/>
      <c r="I169" s="119"/>
      <c r="J169" s="19" t="s">
        <v>3</v>
      </c>
      <c r="K169" s="20" t="s">
        <v>1248</v>
      </c>
      <c r="L169" s="131"/>
    </row>
    <row r="170" spans="1:12" ht="29" customHeight="1" x14ac:dyDescent="0.2">
      <c r="A170" s="119"/>
      <c r="B170" s="124" t="s">
        <v>5</v>
      </c>
      <c r="C170" s="125"/>
      <c r="D170" s="67"/>
      <c r="E170" s="119"/>
      <c r="F170" s="124" t="s">
        <v>6</v>
      </c>
      <c r="G170" s="126"/>
      <c r="H170" s="67"/>
      <c r="I170" s="119"/>
      <c r="J170" s="124" t="s">
        <v>114</v>
      </c>
      <c r="K170" s="125"/>
      <c r="L170" s="67"/>
    </row>
    <row r="171" spans="1:12" ht="16" thickBot="1" x14ac:dyDescent="0.25">
      <c r="A171" s="120"/>
      <c r="B171" s="127" t="s">
        <v>4</v>
      </c>
      <c r="C171" s="128"/>
      <c r="D171" s="65">
        <f>D170*D168</f>
        <v>0</v>
      </c>
      <c r="E171" s="120"/>
      <c r="F171" s="127" t="s">
        <v>4</v>
      </c>
      <c r="G171" s="129"/>
      <c r="H171" s="65">
        <f>H170*H168</f>
        <v>0</v>
      </c>
      <c r="I171" s="120"/>
      <c r="J171" s="127" t="s">
        <v>4</v>
      </c>
      <c r="K171" s="128"/>
      <c r="L171" s="65">
        <f>L170*L168</f>
        <v>0</v>
      </c>
    </row>
    <row r="172" spans="1:12" ht="16" thickBot="1" x14ac:dyDescent="0.25">
      <c r="A172" s="13" t="s">
        <v>408</v>
      </c>
      <c r="B172" s="137" t="s">
        <v>172</v>
      </c>
      <c r="C172" s="137"/>
      <c r="D172" s="137"/>
      <c r="E172" s="137"/>
      <c r="F172" s="137"/>
      <c r="G172" s="137"/>
      <c r="H172" s="137"/>
      <c r="I172" s="157"/>
      <c r="J172" s="157"/>
      <c r="K172" s="157"/>
      <c r="L172" s="157"/>
    </row>
    <row r="173" spans="1:12" x14ac:dyDescent="0.2">
      <c r="A173" s="118"/>
      <c r="B173" s="16" t="s">
        <v>0</v>
      </c>
      <c r="C173" s="92" t="s">
        <v>1235</v>
      </c>
      <c r="D173" s="55" t="s">
        <v>546</v>
      </c>
      <c r="E173" s="118"/>
      <c r="F173" s="16" t="s">
        <v>0</v>
      </c>
      <c r="G173" s="92" t="s">
        <v>1236</v>
      </c>
      <c r="H173" s="55" t="s">
        <v>546</v>
      </c>
      <c r="I173" s="118"/>
      <c r="J173" s="16" t="s">
        <v>0</v>
      </c>
      <c r="K173" s="68" t="s">
        <v>1237</v>
      </c>
      <c r="L173" s="55" t="s">
        <v>546</v>
      </c>
    </row>
    <row r="174" spans="1:12" ht="24" x14ac:dyDescent="0.2">
      <c r="A174" s="119"/>
      <c r="B174" s="19" t="s">
        <v>2</v>
      </c>
      <c r="C174" s="70" t="s">
        <v>1238</v>
      </c>
      <c r="D174" s="121">
        <f>5.2/H2</f>
        <v>0.8</v>
      </c>
      <c r="E174" s="119"/>
      <c r="F174" s="19" t="s">
        <v>2</v>
      </c>
      <c r="G174" s="70" t="s">
        <v>1239</v>
      </c>
      <c r="H174" s="121">
        <f>5.2/H2</f>
        <v>0.8</v>
      </c>
      <c r="I174" s="119"/>
      <c r="J174" s="19" t="s">
        <v>2</v>
      </c>
      <c r="K174" s="70" t="s">
        <v>1240</v>
      </c>
      <c r="L174" s="121">
        <f>150/H2</f>
        <v>23.076923076923077</v>
      </c>
    </row>
    <row r="175" spans="1:12" ht="44" x14ac:dyDescent="0.2">
      <c r="A175" s="119"/>
      <c r="B175" s="19" t="s">
        <v>3</v>
      </c>
      <c r="C175" s="20" t="s">
        <v>237</v>
      </c>
      <c r="D175" s="131"/>
      <c r="E175" s="119"/>
      <c r="F175" s="19" t="s">
        <v>3</v>
      </c>
      <c r="G175" s="20" t="s">
        <v>217</v>
      </c>
      <c r="H175" s="131"/>
      <c r="I175" s="119"/>
      <c r="J175" s="19" t="s">
        <v>3</v>
      </c>
      <c r="K175" s="20" t="s">
        <v>1241</v>
      </c>
      <c r="L175" s="131"/>
    </row>
    <row r="176" spans="1:12" ht="31" customHeight="1" x14ac:dyDescent="0.2">
      <c r="A176" s="119"/>
      <c r="B176" s="124" t="s">
        <v>5</v>
      </c>
      <c r="C176" s="125"/>
      <c r="D176" s="67"/>
      <c r="E176" s="119"/>
      <c r="F176" s="124" t="s">
        <v>6</v>
      </c>
      <c r="G176" s="126"/>
      <c r="H176" s="67"/>
      <c r="I176" s="119"/>
      <c r="J176" s="124" t="s">
        <v>114</v>
      </c>
      <c r="K176" s="125"/>
      <c r="L176" s="67"/>
    </row>
    <row r="177" spans="1:12" ht="16" thickBot="1" x14ac:dyDescent="0.25">
      <c r="A177" s="120"/>
      <c r="B177" s="127" t="s">
        <v>4</v>
      </c>
      <c r="C177" s="128"/>
      <c r="D177" s="65">
        <f>D176*D174</f>
        <v>0</v>
      </c>
      <c r="E177" s="120"/>
      <c r="F177" s="127" t="s">
        <v>4</v>
      </c>
      <c r="G177" s="129"/>
      <c r="H177" s="65">
        <f>H176*H174</f>
        <v>0</v>
      </c>
      <c r="I177" s="120"/>
      <c r="J177" s="127" t="s">
        <v>4</v>
      </c>
      <c r="K177" s="128"/>
      <c r="L177" s="65">
        <f>L176*L174</f>
        <v>0</v>
      </c>
    </row>
    <row r="178" spans="1:12" ht="16" thickBot="1" x14ac:dyDescent="0.25">
      <c r="A178" s="13" t="s">
        <v>408</v>
      </c>
      <c r="B178" s="137" t="s">
        <v>172</v>
      </c>
      <c r="C178" s="137"/>
      <c r="D178" s="137"/>
      <c r="E178" s="137"/>
      <c r="F178" s="137"/>
      <c r="G178" s="137"/>
      <c r="H178" s="137"/>
      <c r="I178" s="157"/>
      <c r="J178" s="157"/>
      <c r="K178" s="157"/>
      <c r="L178" s="157"/>
    </row>
    <row r="179" spans="1:12" x14ac:dyDescent="0.2">
      <c r="A179" s="118"/>
      <c r="B179" s="16" t="s">
        <v>0</v>
      </c>
      <c r="C179" s="92" t="s">
        <v>411</v>
      </c>
      <c r="D179" s="55" t="s">
        <v>546</v>
      </c>
      <c r="E179" s="118"/>
      <c r="F179" s="16" t="s">
        <v>0</v>
      </c>
      <c r="G179" s="92" t="s">
        <v>414</v>
      </c>
      <c r="H179" s="55" t="s">
        <v>546</v>
      </c>
      <c r="I179" s="118"/>
      <c r="J179" s="16" t="s">
        <v>0</v>
      </c>
      <c r="K179" s="68" t="s">
        <v>415</v>
      </c>
      <c r="L179" s="55" t="s">
        <v>546</v>
      </c>
    </row>
    <row r="180" spans="1:12" ht="24" x14ac:dyDescent="0.2">
      <c r="A180" s="119"/>
      <c r="B180" s="19" t="s">
        <v>2</v>
      </c>
      <c r="C180" s="70" t="s">
        <v>783</v>
      </c>
      <c r="D180" s="121">
        <f>5.2/H2</f>
        <v>0.8</v>
      </c>
      <c r="E180" s="119"/>
      <c r="F180" s="19" t="s">
        <v>2</v>
      </c>
      <c r="G180" s="70" t="s">
        <v>784</v>
      </c>
      <c r="H180" s="121">
        <f>5.2/H2</f>
        <v>0.8</v>
      </c>
      <c r="I180" s="119"/>
      <c r="J180" s="19" t="s">
        <v>2</v>
      </c>
      <c r="K180" s="71" t="s">
        <v>416</v>
      </c>
      <c r="L180" s="121">
        <f>150/H2</f>
        <v>23.076923076923077</v>
      </c>
    </row>
    <row r="181" spans="1:12" ht="33" x14ac:dyDescent="0.2">
      <c r="A181" s="119"/>
      <c r="B181" s="19" t="s">
        <v>3</v>
      </c>
      <c r="C181" s="20" t="s">
        <v>237</v>
      </c>
      <c r="D181" s="131"/>
      <c r="E181" s="119"/>
      <c r="F181" s="19" t="s">
        <v>3</v>
      </c>
      <c r="G181" s="20" t="s">
        <v>217</v>
      </c>
      <c r="H181" s="131"/>
      <c r="I181" s="119"/>
      <c r="J181" s="19" t="s">
        <v>3</v>
      </c>
      <c r="K181" s="20" t="s">
        <v>417</v>
      </c>
      <c r="L181" s="131"/>
    </row>
    <row r="182" spans="1:12" ht="23" customHeight="1" x14ac:dyDescent="0.2">
      <c r="A182" s="119"/>
      <c r="B182" s="124" t="s">
        <v>5</v>
      </c>
      <c r="C182" s="125"/>
      <c r="D182" s="67"/>
      <c r="E182" s="119"/>
      <c r="F182" s="124" t="s">
        <v>6</v>
      </c>
      <c r="G182" s="126"/>
      <c r="H182" s="67"/>
      <c r="I182" s="119"/>
      <c r="J182" s="124" t="s">
        <v>114</v>
      </c>
      <c r="K182" s="125"/>
      <c r="L182" s="67"/>
    </row>
    <row r="183" spans="1:12" ht="16" thickBot="1" x14ac:dyDescent="0.25">
      <c r="A183" s="120"/>
      <c r="B183" s="127" t="s">
        <v>4</v>
      </c>
      <c r="C183" s="128"/>
      <c r="D183" s="65">
        <f>D182*D180</f>
        <v>0</v>
      </c>
      <c r="E183" s="120"/>
      <c r="F183" s="127" t="s">
        <v>4</v>
      </c>
      <c r="G183" s="129"/>
      <c r="H183" s="65">
        <f>H182*H180</f>
        <v>0</v>
      </c>
      <c r="I183" s="120"/>
      <c r="J183" s="127" t="s">
        <v>4</v>
      </c>
      <c r="K183" s="128"/>
      <c r="L183" s="65">
        <f>L182*L180</f>
        <v>0</v>
      </c>
    </row>
    <row r="184" spans="1:12" ht="16" thickBot="1" x14ac:dyDescent="0.25">
      <c r="A184" s="13" t="s">
        <v>408</v>
      </c>
      <c r="B184" s="137" t="s">
        <v>172</v>
      </c>
      <c r="C184" s="137"/>
      <c r="D184" s="137"/>
      <c r="E184" s="137"/>
      <c r="F184" s="137"/>
      <c r="G184" s="137"/>
      <c r="H184" s="137"/>
      <c r="I184" s="157"/>
      <c r="J184" s="157"/>
      <c r="K184" s="157"/>
      <c r="L184" s="157"/>
    </row>
    <row r="185" spans="1:12" x14ac:dyDescent="0.2">
      <c r="A185" s="118"/>
      <c r="B185" s="16" t="s">
        <v>0</v>
      </c>
      <c r="C185" s="92" t="s">
        <v>424</v>
      </c>
      <c r="D185" s="55" t="s">
        <v>546</v>
      </c>
      <c r="E185" s="118"/>
      <c r="F185" s="16" t="s">
        <v>0</v>
      </c>
      <c r="G185" s="92" t="s">
        <v>425</v>
      </c>
      <c r="H185" s="55" t="s">
        <v>546</v>
      </c>
      <c r="I185" s="118"/>
      <c r="J185" s="16" t="s">
        <v>0</v>
      </c>
      <c r="K185" s="68" t="s">
        <v>426</v>
      </c>
      <c r="L185" s="55" t="s">
        <v>546</v>
      </c>
    </row>
    <row r="186" spans="1:12" ht="24" x14ac:dyDescent="0.2">
      <c r="A186" s="119"/>
      <c r="B186" s="19" t="s">
        <v>2</v>
      </c>
      <c r="C186" s="70" t="s">
        <v>779</v>
      </c>
      <c r="D186" s="121">
        <f>5.2/H2</f>
        <v>0.8</v>
      </c>
      <c r="E186" s="119"/>
      <c r="F186" s="19" t="s">
        <v>2</v>
      </c>
      <c r="G186" s="70" t="s">
        <v>780</v>
      </c>
      <c r="H186" s="121">
        <f>5.2/H2</f>
        <v>0.8</v>
      </c>
      <c r="I186" s="119"/>
      <c r="J186" s="19" t="s">
        <v>2</v>
      </c>
      <c r="K186" s="70" t="s">
        <v>427</v>
      </c>
      <c r="L186" s="121">
        <f>150/H2</f>
        <v>23.076923076923077</v>
      </c>
    </row>
    <row r="187" spans="1:12" ht="33" x14ac:dyDescent="0.2">
      <c r="A187" s="119"/>
      <c r="B187" s="19" t="s">
        <v>3</v>
      </c>
      <c r="C187" s="20" t="s">
        <v>237</v>
      </c>
      <c r="D187" s="131"/>
      <c r="E187" s="119"/>
      <c r="F187" s="19" t="s">
        <v>3</v>
      </c>
      <c r="G187" s="20" t="s">
        <v>217</v>
      </c>
      <c r="H187" s="131"/>
      <c r="I187" s="119"/>
      <c r="J187" s="19" t="s">
        <v>3</v>
      </c>
      <c r="K187" s="20" t="s">
        <v>428</v>
      </c>
      <c r="L187" s="131"/>
    </row>
    <row r="188" spans="1:12" ht="23" customHeight="1" x14ac:dyDescent="0.2">
      <c r="A188" s="119"/>
      <c r="B188" s="124" t="s">
        <v>5</v>
      </c>
      <c r="C188" s="125"/>
      <c r="D188" s="67"/>
      <c r="E188" s="119"/>
      <c r="F188" s="124" t="s">
        <v>6</v>
      </c>
      <c r="G188" s="126"/>
      <c r="H188" s="67"/>
      <c r="I188" s="119"/>
      <c r="J188" s="124" t="s">
        <v>114</v>
      </c>
      <c r="K188" s="125"/>
      <c r="L188" s="67"/>
    </row>
    <row r="189" spans="1:12" ht="16" thickBot="1" x14ac:dyDescent="0.25">
      <c r="A189" s="120"/>
      <c r="B189" s="127" t="s">
        <v>4</v>
      </c>
      <c r="C189" s="128"/>
      <c r="D189" s="65">
        <f>D188*D186</f>
        <v>0</v>
      </c>
      <c r="E189" s="120"/>
      <c r="F189" s="127" t="s">
        <v>4</v>
      </c>
      <c r="G189" s="129"/>
      <c r="H189" s="65">
        <f>H188*H186</f>
        <v>0</v>
      </c>
      <c r="I189" s="120"/>
      <c r="J189" s="127" t="s">
        <v>4</v>
      </c>
      <c r="K189" s="128"/>
      <c r="L189" s="65">
        <f>L188*L186</f>
        <v>0</v>
      </c>
    </row>
    <row r="190" spans="1:12" ht="16" thickBot="1" x14ac:dyDescent="0.25">
      <c r="A190" s="13" t="s">
        <v>408</v>
      </c>
      <c r="B190" s="137" t="s">
        <v>172</v>
      </c>
      <c r="C190" s="137"/>
      <c r="D190" s="137"/>
      <c r="E190" s="137"/>
      <c r="F190" s="137"/>
      <c r="G190" s="137"/>
      <c r="H190" s="137"/>
      <c r="I190" s="157"/>
      <c r="J190" s="157"/>
      <c r="K190" s="157"/>
      <c r="L190" s="157"/>
    </row>
    <row r="191" spans="1:12" x14ac:dyDescent="0.2">
      <c r="A191" s="118"/>
      <c r="B191" s="16" t="s">
        <v>0</v>
      </c>
      <c r="C191" s="92" t="s">
        <v>1228</v>
      </c>
      <c r="D191" s="55" t="s">
        <v>546</v>
      </c>
      <c r="E191" s="118"/>
      <c r="F191" s="16" t="s">
        <v>0</v>
      </c>
      <c r="G191" s="92" t="s">
        <v>1229</v>
      </c>
      <c r="H191" s="55" t="s">
        <v>546</v>
      </c>
      <c r="I191" s="118"/>
      <c r="J191" s="16" t="s">
        <v>0</v>
      </c>
      <c r="K191" s="68" t="s">
        <v>1230</v>
      </c>
      <c r="L191" s="55" t="s">
        <v>546</v>
      </c>
    </row>
    <row r="192" spans="1:12" ht="24" x14ac:dyDescent="0.2">
      <c r="A192" s="119"/>
      <c r="B192" s="19" t="s">
        <v>2</v>
      </c>
      <c r="C192" s="70" t="s">
        <v>1232</v>
      </c>
      <c r="D192" s="121">
        <f>5.2/H2</f>
        <v>0.8</v>
      </c>
      <c r="E192" s="119"/>
      <c r="F192" s="19" t="s">
        <v>2</v>
      </c>
      <c r="G192" s="70" t="s">
        <v>1231</v>
      </c>
      <c r="H192" s="121">
        <f>5.2/H2</f>
        <v>0.8</v>
      </c>
      <c r="I192" s="119"/>
      <c r="J192" s="19" t="s">
        <v>2</v>
      </c>
      <c r="K192" s="70" t="s">
        <v>1233</v>
      </c>
      <c r="L192" s="121">
        <f>150/H2</f>
        <v>23.076923076923077</v>
      </c>
    </row>
    <row r="193" spans="1:12" ht="33" x14ac:dyDescent="0.2">
      <c r="A193" s="119"/>
      <c r="B193" s="19" t="s">
        <v>3</v>
      </c>
      <c r="C193" s="20" t="s">
        <v>237</v>
      </c>
      <c r="D193" s="131"/>
      <c r="E193" s="119"/>
      <c r="F193" s="19" t="s">
        <v>3</v>
      </c>
      <c r="G193" s="20" t="s">
        <v>217</v>
      </c>
      <c r="H193" s="131"/>
      <c r="I193" s="119"/>
      <c r="J193" s="19" t="s">
        <v>3</v>
      </c>
      <c r="K193" s="20" t="s">
        <v>1234</v>
      </c>
      <c r="L193" s="131"/>
    </row>
    <row r="194" spans="1:12" ht="28" customHeight="1" x14ac:dyDescent="0.2">
      <c r="A194" s="119"/>
      <c r="B194" s="124" t="s">
        <v>5</v>
      </c>
      <c r="C194" s="125"/>
      <c r="D194" s="67"/>
      <c r="E194" s="119"/>
      <c r="F194" s="124" t="s">
        <v>6</v>
      </c>
      <c r="G194" s="126"/>
      <c r="H194" s="67"/>
      <c r="I194" s="119"/>
      <c r="J194" s="124" t="s">
        <v>114</v>
      </c>
      <c r="K194" s="125"/>
      <c r="L194" s="67"/>
    </row>
    <row r="195" spans="1:12" ht="16" thickBot="1" x14ac:dyDescent="0.25">
      <c r="A195" s="120"/>
      <c r="B195" s="127" t="s">
        <v>4</v>
      </c>
      <c r="C195" s="128"/>
      <c r="D195" s="65">
        <f>D194*D192</f>
        <v>0</v>
      </c>
      <c r="E195" s="120"/>
      <c r="F195" s="127" t="s">
        <v>4</v>
      </c>
      <c r="G195" s="129"/>
      <c r="H195" s="65">
        <f>H194*H192</f>
        <v>0</v>
      </c>
      <c r="I195" s="120"/>
      <c r="J195" s="127" t="s">
        <v>4</v>
      </c>
      <c r="K195" s="128"/>
      <c r="L195" s="65">
        <f>L194*L192</f>
        <v>0</v>
      </c>
    </row>
    <row r="196" spans="1:12" ht="16" thickBot="1" x14ac:dyDescent="0.25">
      <c r="A196" s="13" t="s">
        <v>408</v>
      </c>
      <c r="B196" s="137" t="s">
        <v>172</v>
      </c>
      <c r="C196" s="137"/>
      <c r="D196" s="137"/>
      <c r="E196" s="137"/>
      <c r="F196" s="137"/>
      <c r="G196" s="137"/>
      <c r="H196" s="137"/>
      <c r="I196" s="157"/>
      <c r="J196" s="157"/>
      <c r="K196" s="157"/>
      <c r="L196" s="157"/>
    </row>
    <row r="197" spans="1:12" x14ac:dyDescent="0.2">
      <c r="A197" s="118"/>
      <c r="B197" s="16" t="s">
        <v>0</v>
      </c>
      <c r="C197" s="92" t="s">
        <v>429</v>
      </c>
      <c r="D197" s="55" t="s">
        <v>546</v>
      </c>
      <c r="E197" s="118"/>
      <c r="F197" s="16" t="s">
        <v>0</v>
      </c>
      <c r="G197" s="92" t="s">
        <v>430</v>
      </c>
      <c r="H197" s="55" t="s">
        <v>546</v>
      </c>
      <c r="I197" s="118"/>
      <c r="J197" s="16" t="s">
        <v>0</v>
      </c>
      <c r="K197" s="68" t="s">
        <v>431</v>
      </c>
      <c r="L197" s="55" t="s">
        <v>546</v>
      </c>
    </row>
    <row r="198" spans="1:12" ht="24" x14ac:dyDescent="0.2">
      <c r="A198" s="119"/>
      <c r="B198" s="19" t="s">
        <v>2</v>
      </c>
      <c r="C198" s="70" t="s">
        <v>777</v>
      </c>
      <c r="D198" s="121">
        <f>5.2/H2</f>
        <v>0.8</v>
      </c>
      <c r="E198" s="119"/>
      <c r="F198" s="19" t="s">
        <v>2</v>
      </c>
      <c r="G198" s="70" t="s">
        <v>778</v>
      </c>
      <c r="H198" s="121">
        <f>5.2/H2</f>
        <v>0.8</v>
      </c>
      <c r="I198" s="119"/>
      <c r="J198" s="19" t="s">
        <v>2</v>
      </c>
      <c r="K198" s="70" t="s">
        <v>432</v>
      </c>
      <c r="L198" s="121">
        <f>150/H2</f>
        <v>23.076923076923077</v>
      </c>
    </row>
    <row r="199" spans="1:12" ht="33" x14ac:dyDescent="0.2">
      <c r="A199" s="119"/>
      <c r="B199" s="19" t="s">
        <v>3</v>
      </c>
      <c r="C199" s="20" t="s">
        <v>237</v>
      </c>
      <c r="D199" s="131"/>
      <c r="E199" s="119"/>
      <c r="F199" s="19" t="s">
        <v>3</v>
      </c>
      <c r="G199" s="20" t="s">
        <v>217</v>
      </c>
      <c r="H199" s="131"/>
      <c r="I199" s="119"/>
      <c r="J199" s="19" t="s">
        <v>3</v>
      </c>
      <c r="K199" s="20" t="s">
        <v>433</v>
      </c>
      <c r="L199" s="131"/>
    </row>
    <row r="200" spans="1:12" ht="29" customHeight="1" x14ac:dyDescent="0.2">
      <c r="A200" s="119"/>
      <c r="B200" s="124" t="s">
        <v>5</v>
      </c>
      <c r="C200" s="125"/>
      <c r="D200" s="67"/>
      <c r="E200" s="119"/>
      <c r="F200" s="124" t="s">
        <v>6</v>
      </c>
      <c r="G200" s="126"/>
      <c r="H200" s="67"/>
      <c r="I200" s="119"/>
      <c r="J200" s="124" t="s">
        <v>114</v>
      </c>
      <c r="K200" s="125"/>
      <c r="L200" s="67"/>
    </row>
    <row r="201" spans="1:12" ht="16" thickBot="1" x14ac:dyDescent="0.25">
      <c r="A201" s="120"/>
      <c r="B201" s="127" t="s">
        <v>4</v>
      </c>
      <c r="C201" s="128"/>
      <c r="D201" s="65">
        <f>D200*D198</f>
        <v>0</v>
      </c>
      <c r="E201" s="120"/>
      <c r="F201" s="127" t="s">
        <v>4</v>
      </c>
      <c r="G201" s="129"/>
      <c r="H201" s="65">
        <f>H200*H198</f>
        <v>0</v>
      </c>
      <c r="I201" s="120"/>
      <c r="J201" s="127" t="s">
        <v>4</v>
      </c>
      <c r="K201" s="128"/>
      <c r="L201" s="65">
        <f>L200*L198</f>
        <v>0</v>
      </c>
    </row>
    <row r="202" spans="1:12" ht="16" thickBot="1" x14ac:dyDescent="0.25">
      <c r="A202" s="13" t="s">
        <v>408</v>
      </c>
      <c r="B202" s="137" t="s">
        <v>172</v>
      </c>
      <c r="C202" s="137"/>
      <c r="D202" s="137"/>
      <c r="E202" s="137"/>
      <c r="F202" s="137"/>
      <c r="G202" s="137"/>
      <c r="H202" s="137"/>
      <c r="I202" s="157"/>
      <c r="J202" s="157"/>
      <c r="K202" s="157"/>
      <c r="L202" s="157"/>
    </row>
    <row r="203" spans="1:12" x14ac:dyDescent="0.2">
      <c r="A203" s="216"/>
      <c r="B203" s="16" t="s">
        <v>0</v>
      </c>
      <c r="C203" s="92" t="s">
        <v>1249</v>
      </c>
      <c r="D203" s="55" t="s">
        <v>546</v>
      </c>
      <c r="E203" s="118"/>
      <c r="F203" s="16" t="s">
        <v>0</v>
      </c>
      <c r="G203" s="92" t="s">
        <v>1251</v>
      </c>
      <c r="H203" s="55" t="s">
        <v>546</v>
      </c>
      <c r="I203" s="118"/>
      <c r="J203" s="16" t="s">
        <v>0</v>
      </c>
      <c r="K203" s="68" t="s">
        <v>1252</v>
      </c>
      <c r="L203" s="55" t="s">
        <v>546</v>
      </c>
    </row>
    <row r="204" spans="1:12" ht="24" x14ac:dyDescent="0.2">
      <c r="A204" s="217"/>
      <c r="B204" s="19" t="s">
        <v>2</v>
      </c>
      <c r="C204" s="70" t="s">
        <v>1250</v>
      </c>
      <c r="D204" s="121">
        <f>5.2/H2</f>
        <v>0.8</v>
      </c>
      <c r="E204" s="119"/>
      <c r="F204" s="19" t="s">
        <v>2</v>
      </c>
      <c r="G204" s="70" t="s">
        <v>1254</v>
      </c>
      <c r="H204" s="121">
        <f>5.2/H2</f>
        <v>0.8</v>
      </c>
      <c r="I204" s="119"/>
      <c r="J204" s="19" t="s">
        <v>2</v>
      </c>
      <c r="K204" s="70" t="s">
        <v>1253</v>
      </c>
      <c r="L204" s="121">
        <f>150/H2</f>
        <v>23.076923076923077</v>
      </c>
    </row>
    <row r="205" spans="1:12" ht="33" x14ac:dyDescent="0.2">
      <c r="A205" s="217"/>
      <c r="B205" s="19" t="s">
        <v>3</v>
      </c>
      <c r="C205" s="20" t="s">
        <v>237</v>
      </c>
      <c r="D205" s="131"/>
      <c r="E205" s="119"/>
      <c r="F205" s="19" t="s">
        <v>3</v>
      </c>
      <c r="G205" s="20" t="s">
        <v>217</v>
      </c>
      <c r="H205" s="131"/>
      <c r="I205" s="119"/>
      <c r="J205" s="19" t="s">
        <v>3</v>
      </c>
      <c r="K205" s="20" t="s">
        <v>1255</v>
      </c>
      <c r="L205" s="131"/>
    </row>
    <row r="206" spans="1:12" ht="32" customHeight="1" x14ac:dyDescent="0.2">
      <c r="A206" s="217"/>
      <c r="B206" s="124" t="s">
        <v>5</v>
      </c>
      <c r="C206" s="125"/>
      <c r="D206" s="67"/>
      <c r="E206" s="119"/>
      <c r="F206" s="124" t="s">
        <v>6</v>
      </c>
      <c r="G206" s="126"/>
      <c r="H206" s="67"/>
      <c r="I206" s="119"/>
      <c r="J206" s="124" t="s">
        <v>114</v>
      </c>
      <c r="K206" s="125"/>
      <c r="L206" s="67"/>
    </row>
    <row r="207" spans="1:12" ht="16" customHeight="1" thickBot="1" x14ac:dyDescent="0.25">
      <c r="A207" s="218"/>
      <c r="B207" s="127" t="s">
        <v>4</v>
      </c>
      <c r="C207" s="128"/>
      <c r="D207" s="65">
        <f>D206*D204</f>
        <v>0</v>
      </c>
      <c r="E207" s="219"/>
      <c r="F207" s="127" t="s">
        <v>4</v>
      </c>
      <c r="G207" s="128"/>
      <c r="H207" s="65">
        <f>H206*H204</f>
        <v>0</v>
      </c>
      <c r="I207" s="219"/>
      <c r="J207" s="127" t="s">
        <v>4</v>
      </c>
      <c r="K207" s="128"/>
      <c r="L207" s="65">
        <f>L206*L204</f>
        <v>0</v>
      </c>
    </row>
    <row r="208" spans="1:12" ht="16" thickBot="1" x14ac:dyDescent="0.25">
      <c r="A208" s="13" t="s">
        <v>408</v>
      </c>
      <c r="B208" s="137" t="s">
        <v>172</v>
      </c>
      <c r="C208" s="137"/>
      <c r="D208" s="137"/>
      <c r="E208" s="137"/>
      <c r="F208" s="137"/>
      <c r="G208" s="137"/>
      <c r="H208" s="137"/>
      <c r="I208" s="157"/>
      <c r="J208" s="157"/>
      <c r="K208" s="157"/>
      <c r="L208" s="157"/>
    </row>
    <row r="209" spans="1:12" x14ac:dyDescent="0.2">
      <c r="A209" s="118"/>
      <c r="B209" s="16" t="s">
        <v>0</v>
      </c>
      <c r="C209" s="92" t="s">
        <v>1263</v>
      </c>
      <c r="D209" s="55" t="s">
        <v>546</v>
      </c>
      <c r="E209" s="118"/>
      <c r="F209" s="16" t="s">
        <v>0</v>
      </c>
      <c r="G209" s="92" t="s">
        <v>1264</v>
      </c>
      <c r="H209" s="55" t="s">
        <v>546</v>
      </c>
      <c r="I209" s="118"/>
      <c r="J209" s="16" t="s">
        <v>0</v>
      </c>
      <c r="K209" s="68" t="s">
        <v>1265</v>
      </c>
      <c r="L209" s="55" t="s">
        <v>546</v>
      </c>
    </row>
    <row r="210" spans="1:12" ht="24" x14ac:dyDescent="0.2">
      <c r="A210" s="119"/>
      <c r="B210" s="19" t="s">
        <v>2</v>
      </c>
      <c r="C210" s="70" t="s">
        <v>1268</v>
      </c>
      <c r="D210" s="121">
        <f>5.2/H2</f>
        <v>0.8</v>
      </c>
      <c r="E210" s="119"/>
      <c r="F210" s="19" t="s">
        <v>2</v>
      </c>
      <c r="G210" s="70" t="s">
        <v>1267</v>
      </c>
      <c r="H210" s="121">
        <f>5.2/H2</f>
        <v>0.8</v>
      </c>
      <c r="I210" s="119"/>
      <c r="J210" s="19" t="s">
        <v>2</v>
      </c>
      <c r="K210" s="70" t="s">
        <v>1266</v>
      </c>
      <c r="L210" s="121">
        <f>150/H2</f>
        <v>23.076923076923077</v>
      </c>
    </row>
    <row r="211" spans="1:12" ht="44" x14ac:dyDescent="0.2">
      <c r="A211" s="119"/>
      <c r="B211" s="19" t="s">
        <v>3</v>
      </c>
      <c r="C211" s="20" t="s">
        <v>237</v>
      </c>
      <c r="D211" s="131"/>
      <c r="E211" s="119"/>
      <c r="F211" s="19" t="s">
        <v>3</v>
      </c>
      <c r="G211" s="20" t="s">
        <v>217</v>
      </c>
      <c r="H211" s="131"/>
      <c r="I211" s="119"/>
      <c r="J211" s="19" t="s">
        <v>3</v>
      </c>
      <c r="K211" s="20" t="s">
        <v>1269</v>
      </c>
      <c r="L211" s="131"/>
    </row>
    <row r="212" spans="1:12" ht="37" customHeight="1" x14ac:dyDescent="0.2">
      <c r="A212" s="119"/>
      <c r="B212" s="124" t="s">
        <v>5</v>
      </c>
      <c r="C212" s="125"/>
      <c r="D212" s="67"/>
      <c r="E212" s="119"/>
      <c r="F212" s="124" t="s">
        <v>6</v>
      </c>
      <c r="G212" s="126"/>
      <c r="H212" s="67"/>
      <c r="I212" s="119"/>
      <c r="J212" s="124" t="s">
        <v>114</v>
      </c>
      <c r="K212" s="125"/>
      <c r="L212" s="67"/>
    </row>
    <row r="213" spans="1:12" ht="16" thickBot="1" x14ac:dyDescent="0.25">
      <c r="A213" s="120"/>
      <c r="B213" s="127" t="s">
        <v>4</v>
      </c>
      <c r="C213" s="128"/>
      <c r="D213" s="65">
        <f>D212*D210</f>
        <v>0</v>
      </c>
      <c r="E213" s="120"/>
      <c r="F213" s="127" t="s">
        <v>4</v>
      </c>
      <c r="G213" s="129"/>
      <c r="H213" s="65">
        <f>H212*H210</f>
        <v>0</v>
      </c>
      <c r="I213" s="120"/>
      <c r="J213" s="127" t="s">
        <v>4</v>
      </c>
      <c r="K213" s="128"/>
      <c r="L213" s="65">
        <f>L212*L210</f>
        <v>0</v>
      </c>
    </row>
    <row r="214" spans="1:12" ht="16" thickBot="1" x14ac:dyDescent="0.25">
      <c r="A214" s="13" t="s">
        <v>408</v>
      </c>
      <c r="B214" s="137" t="s">
        <v>172</v>
      </c>
      <c r="C214" s="137"/>
      <c r="D214" s="137"/>
      <c r="E214" s="137"/>
      <c r="F214" s="137"/>
      <c r="G214" s="137"/>
      <c r="H214" s="137"/>
      <c r="I214" s="157"/>
      <c r="J214" s="157"/>
      <c r="K214" s="157"/>
      <c r="L214" s="157"/>
    </row>
    <row r="215" spans="1:12" x14ac:dyDescent="0.2">
      <c r="A215" s="118"/>
      <c r="B215" s="16" t="s">
        <v>0</v>
      </c>
      <c r="C215" s="92" t="s">
        <v>434</v>
      </c>
      <c r="D215" s="55" t="s">
        <v>546</v>
      </c>
      <c r="E215" s="118"/>
      <c r="F215" s="16" t="s">
        <v>0</v>
      </c>
      <c r="G215" s="92" t="s">
        <v>435</v>
      </c>
      <c r="H215" s="55" t="s">
        <v>546</v>
      </c>
      <c r="I215" s="118"/>
      <c r="J215" s="16" t="s">
        <v>0</v>
      </c>
      <c r="K215" s="68" t="s">
        <v>436</v>
      </c>
      <c r="L215" s="55" t="s">
        <v>546</v>
      </c>
    </row>
    <row r="216" spans="1:12" ht="24" x14ac:dyDescent="0.2">
      <c r="A216" s="119"/>
      <c r="B216" s="19" t="s">
        <v>2</v>
      </c>
      <c r="C216" s="70" t="s">
        <v>775</v>
      </c>
      <c r="D216" s="121">
        <f>5.2/H2</f>
        <v>0.8</v>
      </c>
      <c r="E216" s="119"/>
      <c r="F216" s="19" t="s">
        <v>2</v>
      </c>
      <c r="G216" s="70" t="s">
        <v>776</v>
      </c>
      <c r="H216" s="121">
        <f>5.2/H2</f>
        <v>0.8</v>
      </c>
      <c r="I216" s="119"/>
      <c r="J216" s="19" t="s">
        <v>2</v>
      </c>
      <c r="K216" s="70" t="s">
        <v>437</v>
      </c>
      <c r="L216" s="121">
        <f>150/H2</f>
        <v>23.076923076923077</v>
      </c>
    </row>
    <row r="217" spans="1:12" ht="33" x14ac:dyDescent="0.2">
      <c r="A217" s="119"/>
      <c r="B217" s="19" t="s">
        <v>3</v>
      </c>
      <c r="C217" s="20" t="s">
        <v>237</v>
      </c>
      <c r="D217" s="131"/>
      <c r="E217" s="119"/>
      <c r="F217" s="19" t="s">
        <v>3</v>
      </c>
      <c r="G217" s="20" t="s">
        <v>217</v>
      </c>
      <c r="H217" s="131"/>
      <c r="I217" s="119"/>
      <c r="J217" s="19" t="s">
        <v>3</v>
      </c>
      <c r="K217" s="20" t="s">
        <v>438</v>
      </c>
      <c r="L217" s="131"/>
    </row>
    <row r="218" spans="1:12" ht="20" customHeight="1" x14ac:dyDescent="0.2">
      <c r="A218" s="119"/>
      <c r="B218" s="124" t="s">
        <v>5</v>
      </c>
      <c r="C218" s="125"/>
      <c r="D218" s="67"/>
      <c r="E218" s="119"/>
      <c r="F218" s="124" t="s">
        <v>6</v>
      </c>
      <c r="G218" s="126"/>
      <c r="H218" s="67"/>
      <c r="I218" s="119"/>
      <c r="J218" s="124" t="s">
        <v>114</v>
      </c>
      <c r="K218" s="125"/>
      <c r="L218" s="67"/>
    </row>
    <row r="219" spans="1:12" ht="16" thickBot="1" x14ac:dyDescent="0.25">
      <c r="A219" s="120"/>
      <c r="B219" s="127" t="s">
        <v>4</v>
      </c>
      <c r="C219" s="128"/>
      <c r="D219" s="65">
        <f>D218*D216</f>
        <v>0</v>
      </c>
      <c r="E219" s="120"/>
      <c r="F219" s="127" t="s">
        <v>4</v>
      </c>
      <c r="G219" s="129"/>
      <c r="H219" s="65">
        <f>H218*H216</f>
        <v>0</v>
      </c>
      <c r="I219" s="120"/>
      <c r="J219" s="127" t="s">
        <v>4</v>
      </c>
      <c r="K219" s="128"/>
      <c r="L219" s="65">
        <f>L218*L216</f>
        <v>0</v>
      </c>
    </row>
    <row r="220" spans="1:12" ht="16" thickBot="1" x14ac:dyDescent="0.25">
      <c r="A220" s="13" t="s">
        <v>444</v>
      </c>
      <c r="B220" s="137" t="s">
        <v>172</v>
      </c>
      <c r="C220" s="137"/>
      <c r="D220" s="137"/>
      <c r="E220" s="137"/>
      <c r="F220" s="137"/>
      <c r="G220" s="137"/>
      <c r="H220" s="137"/>
      <c r="I220" s="157"/>
      <c r="J220" s="157"/>
      <c r="K220" s="157"/>
      <c r="L220" s="157"/>
    </row>
    <row r="221" spans="1:12" x14ac:dyDescent="0.2">
      <c r="A221" s="118"/>
      <c r="B221" s="16" t="s">
        <v>0</v>
      </c>
      <c r="C221" s="92" t="s">
        <v>445</v>
      </c>
      <c r="D221" s="55" t="s">
        <v>546</v>
      </c>
      <c r="E221" s="118"/>
      <c r="F221" s="16" t="s">
        <v>0</v>
      </c>
      <c r="G221" s="92" t="s">
        <v>446</v>
      </c>
      <c r="H221" s="55" t="s">
        <v>546</v>
      </c>
      <c r="I221" s="118"/>
      <c r="J221" s="16" t="s">
        <v>0</v>
      </c>
      <c r="K221" s="68" t="s">
        <v>447</v>
      </c>
      <c r="L221" s="55" t="s">
        <v>546</v>
      </c>
    </row>
    <row r="222" spans="1:12" x14ac:dyDescent="0.2">
      <c r="A222" s="119"/>
      <c r="B222" s="19" t="s">
        <v>2</v>
      </c>
      <c r="C222" s="70" t="s">
        <v>773</v>
      </c>
      <c r="D222" s="121">
        <f>5.2/H2</f>
        <v>0.8</v>
      </c>
      <c r="E222" s="119"/>
      <c r="F222" s="19" t="s">
        <v>2</v>
      </c>
      <c r="G222" s="70" t="s">
        <v>774</v>
      </c>
      <c r="H222" s="121">
        <f>5.2/H2</f>
        <v>0.8</v>
      </c>
      <c r="I222" s="119"/>
      <c r="J222" s="19" t="s">
        <v>2</v>
      </c>
      <c r="K222" s="70" t="s">
        <v>448</v>
      </c>
      <c r="L222" s="121">
        <f>150/H2</f>
        <v>23.076923076923077</v>
      </c>
    </row>
    <row r="223" spans="1:12" ht="33" x14ac:dyDescent="0.2">
      <c r="A223" s="119"/>
      <c r="B223" s="19" t="s">
        <v>3</v>
      </c>
      <c r="C223" s="20" t="s">
        <v>237</v>
      </c>
      <c r="D223" s="131"/>
      <c r="E223" s="119"/>
      <c r="F223" s="19" t="s">
        <v>3</v>
      </c>
      <c r="G223" s="20" t="s">
        <v>217</v>
      </c>
      <c r="H223" s="131"/>
      <c r="I223" s="119"/>
      <c r="J223" s="19" t="s">
        <v>3</v>
      </c>
      <c r="K223" s="20" t="s">
        <v>449</v>
      </c>
      <c r="L223" s="131"/>
    </row>
    <row r="224" spans="1:12" ht="31" customHeight="1" x14ac:dyDescent="0.2">
      <c r="A224" s="119"/>
      <c r="B224" s="124" t="s">
        <v>5</v>
      </c>
      <c r="C224" s="125"/>
      <c r="D224" s="67"/>
      <c r="E224" s="119"/>
      <c r="F224" s="124" t="s">
        <v>6</v>
      </c>
      <c r="G224" s="126"/>
      <c r="H224" s="67"/>
      <c r="I224" s="119"/>
      <c r="J224" s="124" t="s">
        <v>114</v>
      </c>
      <c r="K224" s="125"/>
      <c r="L224" s="67"/>
    </row>
    <row r="225" spans="1:12" ht="16" thickBot="1" x14ac:dyDescent="0.25">
      <c r="A225" s="120"/>
      <c r="B225" s="127" t="s">
        <v>4</v>
      </c>
      <c r="C225" s="128"/>
      <c r="D225" s="65">
        <f>D224*D222</f>
        <v>0</v>
      </c>
      <c r="E225" s="120"/>
      <c r="F225" s="127" t="s">
        <v>4</v>
      </c>
      <c r="G225" s="129"/>
      <c r="H225" s="65">
        <f>H224*H222</f>
        <v>0</v>
      </c>
      <c r="I225" s="120"/>
      <c r="J225" s="127" t="s">
        <v>4</v>
      </c>
      <c r="K225" s="128"/>
      <c r="L225" s="65">
        <f>L224*L222</f>
        <v>0</v>
      </c>
    </row>
    <row r="226" spans="1:12" ht="16" thickBot="1" x14ac:dyDescent="0.25">
      <c r="A226" s="13" t="s">
        <v>444</v>
      </c>
      <c r="B226" s="137" t="s">
        <v>172</v>
      </c>
      <c r="C226" s="137"/>
      <c r="D226" s="137"/>
      <c r="E226" s="137"/>
      <c r="F226" s="137"/>
      <c r="G226" s="137"/>
      <c r="H226" s="137"/>
      <c r="I226" s="157"/>
      <c r="J226" s="157"/>
      <c r="K226" s="157"/>
      <c r="L226" s="157"/>
    </row>
    <row r="227" spans="1:12" x14ac:dyDescent="0.2">
      <c r="A227" s="118"/>
      <c r="B227" s="16" t="s">
        <v>0</v>
      </c>
      <c r="C227" s="92" t="s">
        <v>1291</v>
      </c>
      <c r="D227" s="55" t="s">
        <v>546</v>
      </c>
      <c r="E227" s="118"/>
      <c r="F227" s="16" t="s">
        <v>0</v>
      </c>
      <c r="G227" s="92" t="s">
        <v>1293</v>
      </c>
      <c r="H227" s="55" t="s">
        <v>546</v>
      </c>
      <c r="I227" s="118"/>
      <c r="J227" s="16" t="s">
        <v>0</v>
      </c>
      <c r="K227" s="68" t="s">
        <v>1294</v>
      </c>
      <c r="L227" s="55" t="s">
        <v>546</v>
      </c>
    </row>
    <row r="228" spans="1:12" x14ac:dyDescent="0.2">
      <c r="A228" s="119"/>
      <c r="B228" s="19" t="s">
        <v>2</v>
      </c>
      <c r="C228" s="70" t="s">
        <v>1292</v>
      </c>
      <c r="D228" s="121">
        <f>5.2/H2</f>
        <v>0.8</v>
      </c>
      <c r="E228" s="119"/>
      <c r="F228" s="19" t="s">
        <v>2</v>
      </c>
      <c r="G228" s="70" t="s">
        <v>1296</v>
      </c>
      <c r="H228" s="121">
        <f>5.2/H2</f>
        <v>0.8</v>
      </c>
      <c r="I228" s="119"/>
      <c r="J228" s="19" t="s">
        <v>2</v>
      </c>
      <c r="K228" s="70" t="s">
        <v>1295</v>
      </c>
      <c r="L228" s="121">
        <f>150/H2</f>
        <v>23.076923076923077</v>
      </c>
    </row>
    <row r="229" spans="1:12" ht="33" x14ac:dyDescent="0.2">
      <c r="A229" s="119"/>
      <c r="B229" s="19" t="s">
        <v>3</v>
      </c>
      <c r="C229" s="20" t="s">
        <v>237</v>
      </c>
      <c r="D229" s="131"/>
      <c r="E229" s="119"/>
      <c r="F229" s="19" t="s">
        <v>3</v>
      </c>
      <c r="G229" s="20" t="s">
        <v>217</v>
      </c>
      <c r="H229" s="131"/>
      <c r="I229" s="119"/>
      <c r="J229" s="19" t="s">
        <v>3</v>
      </c>
      <c r="K229" s="20" t="s">
        <v>1297</v>
      </c>
      <c r="L229" s="131"/>
    </row>
    <row r="230" spans="1:12" ht="29" customHeight="1" x14ac:dyDescent="0.2">
      <c r="A230" s="119"/>
      <c r="B230" s="124" t="s">
        <v>5</v>
      </c>
      <c r="C230" s="125"/>
      <c r="D230" s="67"/>
      <c r="E230" s="119"/>
      <c r="F230" s="124" t="s">
        <v>6</v>
      </c>
      <c r="G230" s="126"/>
      <c r="H230" s="67"/>
      <c r="I230" s="119"/>
      <c r="J230" s="124" t="s">
        <v>114</v>
      </c>
      <c r="K230" s="125"/>
      <c r="L230" s="67"/>
    </row>
    <row r="231" spans="1:12" ht="16" thickBot="1" x14ac:dyDescent="0.25">
      <c r="A231" s="120"/>
      <c r="B231" s="127" t="s">
        <v>4</v>
      </c>
      <c r="C231" s="128"/>
      <c r="D231" s="65">
        <f>D230*D228</f>
        <v>0</v>
      </c>
      <c r="E231" s="120"/>
      <c r="F231" s="127" t="s">
        <v>4</v>
      </c>
      <c r="G231" s="129"/>
      <c r="H231" s="65">
        <f>H230*H228</f>
        <v>0</v>
      </c>
      <c r="I231" s="120"/>
      <c r="J231" s="127" t="s">
        <v>4</v>
      </c>
      <c r="K231" s="128"/>
      <c r="L231" s="65">
        <f>L230*L228</f>
        <v>0</v>
      </c>
    </row>
    <row r="232" spans="1:12" ht="16" thickBot="1" x14ac:dyDescent="0.25">
      <c r="A232" s="13" t="s">
        <v>444</v>
      </c>
      <c r="B232" s="137" t="s">
        <v>172</v>
      </c>
      <c r="C232" s="137"/>
      <c r="D232" s="137"/>
      <c r="E232" s="137"/>
      <c r="F232" s="137"/>
      <c r="G232" s="137"/>
      <c r="H232" s="137"/>
      <c r="I232" s="157"/>
      <c r="J232" s="157"/>
      <c r="K232" s="157"/>
      <c r="L232" s="157"/>
    </row>
    <row r="233" spans="1:12" x14ac:dyDescent="0.2">
      <c r="A233" s="118"/>
      <c r="B233" s="16" t="s">
        <v>0</v>
      </c>
      <c r="C233" s="92" t="s">
        <v>450</v>
      </c>
      <c r="D233" s="55" t="s">
        <v>546</v>
      </c>
      <c r="E233" s="118"/>
      <c r="F233" s="16" t="s">
        <v>0</v>
      </c>
      <c r="G233" s="92" t="s">
        <v>451</v>
      </c>
      <c r="H233" s="55" t="s">
        <v>546</v>
      </c>
      <c r="I233" s="118"/>
      <c r="J233" s="16" t="s">
        <v>0</v>
      </c>
      <c r="K233" s="68" t="s">
        <v>452</v>
      </c>
      <c r="L233" s="55" t="s">
        <v>546</v>
      </c>
    </row>
    <row r="234" spans="1:12" x14ac:dyDescent="0.2">
      <c r="A234" s="119"/>
      <c r="B234" s="19" t="s">
        <v>2</v>
      </c>
      <c r="C234" s="70" t="s">
        <v>772</v>
      </c>
      <c r="D234" s="121">
        <f>5.2/H2</f>
        <v>0.8</v>
      </c>
      <c r="E234" s="119"/>
      <c r="F234" s="19" t="s">
        <v>2</v>
      </c>
      <c r="G234" s="71" t="s">
        <v>771</v>
      </c>
      <c r="H234" s="121">
        <f>5.2/H2</f>
        <v>0.8</v>
      </c>
      <c r="I234" s="119"/>
      <c r="J234" s="19" t="s">
        <v>2</v>
      </c>
      <c r="K234" s="70" t="s">
        <v>453</v>
      </c>
      <c r="L234" s="121">
        <f>150/H2</f>
        <v>23.076923076923077</v>
      </c>
    </row>
    <row r="235" spans="1:12" ht="33" x14ac:dyDescent="0.2">
      <c r="A235" s="119"/>
      <c r="B235" s="19" t="s">
        <v>3</v>
      </c>
      <c r="C235" s="20" t="s">
        <v>237</v>
      </c>
      <c r="D235" s="131"/>
      <c r="E235" s="119"/>
      <c r="F235" s="19" t="s">
        <v>3</v>
      </c>
      <c r="G235" s="20" t="s">
        <v>217</v>
      </c>
      <c r="H235" s="131"/>
      <c r="I235" s="119"/>
      <c r="J235" s="19" t="s">
        <v>3</v>
      </c>
      <c r="K235" s="20" t="s">
        <v>454</v>
      </c>
      <c r="L235" s="131"/>
    </row>
    <row r="236" spans="1:12" ht="23" customHeight="1" x14ac:dyDescent="0.2">
      <c r="A236" s="119"/>
      <c r="B236" s="124" t="s">
        <v>5</v>
      </c>
      <c r="C236" s="125"/>
      <c r="D236" s="67"/>
      <c r="E236" s="119"/>
      <c r="F236" s="124" t="s">
        <v>6</v>
      </c>
      <c r="G236" s="126"/>
      <c r="H236" s="67"/>
      <c r="I236" s="119"/>
      <c r="J236" s="124" t="s">
        <v>114</v>
      </c>
      <c r="K236" s="125"/>
      <c r="L236" s="67"/>
    </row>
    <row r="237" spans="1:12" ht="16" thickBot="1" x14ac:dyDescent="0.25">
      <c r="A237" s="120"/>
      <c r="B237" s="127" t="s">
        <v>4</v>
      </c>
      <c r="C237" s="128"/>
      <c r="D237" s="65">
        <f>D236*D234</f>
        <v>0</v>
      </c>
      <c r="E237" s="120"/>
      <c r="F237" s="127" t="s">
        <v>4</v>
      </c>
      <c r="G237" s="129"/>
      <c r="H237" s="65">
        <f>H236*H234</f>
        <v>0</v>
      </c>
      <c r="I237" s="120"/>
      <c r="J237" s="127" t="s">
        <v>4</v>
      </c>
      <c r="K237" s="128"/>
      <c r="L237" s="65">
        <f>L236*L234</f>
        <v>0</v>
      </c>
    </row>
    <row r="238" spans="1:12" ht="16" thickBot="1" x14ac:dyDescent="0.25">
      <c r="A238" s="13" t="s">
        <v>444</v>
      </c>
      <c r="B238" s="137" t="s">
        <v>172</v>
      </c>
      <c r="C238" s="137"/>
      <c r="D238" s="137"/>
      <c r="E238" s="137"/>
      <c r="F238" s="137"/>
      <c r="G238" s="137"/>
      <c r="H238" s="137"/>
      <c r="I238" s="157"/>
      <c r="J238" s="157"/>
      <c r="K238" s="157"/>
      <c r="L238" s="157"/>
    </row>
    <row r="239" spans="1:12" x14ac:dyDescent="0.2">
      <c r="A239" s="118"/>
      <c r="B239" s="16" t="s">
        <v>0</v>
      </c>
      <c r="C239" s="92" t="s">
        <v>455</v>
      </c>
      <c r="D239" s="18" t="s">
        <v>546</v>
      </c>
      <c r="E239" s="118"/>
      <c r="F239" s="16" t="s">
        <v>0</v>
      </c>
      <c r="G239" s="92" t="s">
        <v>456</v>
      </c>
      <c r="H239" s="55" t="s">
        <v>546</v>
      </c>
      <c r="I239" s="118"/>
      <c r="J239" s="16" t="s">
        <v>0</v>
      </c>
      <c r="K239" s="68" t="s">
        <v>457</v>
      </c>
      <c r="L239" s="55" t="s">
        <v>546</v>
      </c>
    </row>
    <row r="240" spans="1:12" x14ac:dyDescent="0.2">
      <c r="A240" s="119"/>
      <c r="B240" s="19" t="s">
        <v>2</v>
      </c>
      <c r="C240" s="70" t="s">
        <v>769</v>
      </c>
      <c r="D240" s="121">
        <f>5.2/H2</f>
        <v>0.8</v>
      </c>
      <c r="E240" s="119"/>
      <c r="F240" s="19" t="s">
        <v>2</v>
      </c>
      <c r="G240" s="70" t="s">
        <v>770</v>
      </c>
      <c r="H240" s="121">
        <f>5.2/H2</f>
        <v>0.8</v>
      </c>
      <c r="I240" s="119"/>
      <c r="J240" s="19" t="s">
        <v>2</v>
      </c>
      <c r="K240" s="70" t="s">
        <v>458</v>
      </c>
      <c r="L240" s="121">
        <f>150/H2</f>
        <v>23.076923076923077</v>
      </c>
    </row>
    <row r="241" spans="1:12" ht="33" x14ac:dyDescent="0.2">
      <c r="A241" s="119"/>
      <c r="B241" s="19" t="s">
        <v>3</v>
      </c>
      <c r="C241" s="20" t="s">
        <v>237</v>
      </c>
      <c r="D241" s="131"/>
      <c r="E241" s="119"/>
      <c r="F241" s="19" t="s">
        <v>3</v>
      </c>
      <c r="G241" s="20" t="s">
        <v>217</v>
      </c>
      <c r="H241" s="131"/>
      <c r="I241" s="119"/>
      <c r="J241" s="19" t="s">
        <v>3</v>
      </c>
      <c r="K241" s="20" t="s">
        <v>459</v>
      </c>
      <c r="L241" s="131"/>
    </row>
    <row r="242" spans="1:12" ht="27" customHeight="1" x14ac:dyDescent="0.2">
      <c r="A242" s="119"/>
      <c r="B242" s="124" t="s">
        <v>5</v>
      </c>
      <c r="C242" s="125"/>
      <c r="D242" s="67"/>
      <c r="E242" s="119"/>
      <c r="F242" s="124" t="s">
        <v>6</v>
      </c>
      <c r="G242" s="126"/>
      <c r="H242" s="67"/>
      <c r="I242" s="119"/>
      <c r="J242" s="124" t="s">
        <v>114</v>
      </c>
      <c r="K242" s="125"/>
      <c r="L242" s="67"/>
    </row>
    <row r="243" spans="1:12" ht="16" thickBot="1" x14ac:dyDescent="0.25">
      <c r="A243" s="120"/>
      <c r="B243" s="127" t="s">
        <v>4</v>
      </c>
      <c r="C243" s="128"/>
      <c r="D243" s="65">
        <f>D242*D240</f>
        <v>0</v>
      </c>
      <c r="E243" s="120"/>
      <c r="F243" s="127" t="s">
        <v>4</v>
      </c>
      <c r="G243" s="129"/>
      <c r="H243" s="65">
        <f>H242*H240</f>
        <v>0</v>
      </c>
      <c r="I243" s="120"/>
      <c r="J243" s="127" t="s">
        <v>4</v>
      </c>
      <c r="K243" s="128"/>
      <c r="L243" s="65">
        <f>L242*L240</f>
        <v>0</v>
      </c>
    </row>
    <row r="244" spans="1:12" ht="16" thickBot="1" x14ac:dyDescent="0.25">
      <c r="A244" s="13" t="s">
        <v>444</v>
      </c>
      <c r="B244" s="137" t="s">
        <v>172</v>
      </c>
      <c r="C244" s="137"/>
      <c r="D244" s="137"/>
      <c r="E244" s="137"/>
      <c r="F244" s="137"/>
      <c r="G244" s="137"/>
      <c r="H244" s="137"/>
      <c r="I244" s="157"/>
      <c r="J244" s="157"/>
      <c r="K244" s="157"/>
      <c r="L244" s="157"/>
    </row>
    <row r="245" spans="1:12" x14ac:dyDescent="0.2">
      <c r="A245" s="118"/>
      <c r="B245" s="16" t="s">
        <v>0</v>
      </c>
      <c r="C245" s="92" t="s">
        <v>1270</v>
      </c>
      <c r="D245" s="18" t="s">
        <v>546</v>
      </c>
      <c r="E245" s="118"/>
      <c r="F245" s="16" t="s">
        <v>0</v>
      </c>
      <c r="G245" s="92" t="s">
        <v>1271</v>
      </c>
      <c r="H245" s="55" t="s">
        <v>546</v>
      </c>
      <c r="I245" s="118"/>
      <c r="J245" s="16" t="s">
        <v>0</v>
      </c>
      <c r="K245" s="68" t="s">
        <v>1272</v>
      </c>
      <c r="L245" s="55" t="s">
        <v>546</v>
      </c>
    </row>
    <row r="246" spans="1:12" x14ac:dyDescent="0.2">
      <c r="A246" s="119"/>
      <c r="B246" s="19" t="s">
        <v>2</v>
      </c>
      <c r="C246" s="70" t="s">
        <v>1276</v>
      </c>
      <c r="D246" s="121">
        <f>5.2/H2</f>
        <v>0.8</v>
      </c>
      <c r="E246" s="119"/>
      <c r="F246" s="19" t="s">
        <v>2</v>
      </c>
      <c r="G246" s="70" t="s">
        <v>1275</v>
      </c>
      <c r="H246" s="121">
        <f>5.2/H2</f>
        <v>0.8</v>
      </c>
      <c r="I246" s="119"/>
      <c r="J246" s="19" t="s">
        <v>2</v>
      </c>
      <c r="K246" s="70" t="s">
        <v>1273</v>
      </c>
      <c r="L246" s="121">
        <f>150/H2</f>
        <v>23.076923076923077</v>
      </c>
    </row>
    <row r="247" spans="1:12" ht="33" x14ac:dyDescent="0.2">
      <c r="A247" s="119"/>
      <c r="B247" s="19" t="s">
        <v>3</v>
      </c>
      <c r="C247" s="20" t="s">
        <v>237</v>
      </c>
      <c r="D247" s="131"/>
      <c r="E247" s="119"/>
      <c r="F247" s="19" t="s">
        <v>3</v>
      </c>
      <c r="G247" s="20" t="s">
        <v>217</v>
      </c>
      <c r="H247" s="131"/>
      <c r="I247" s="119"/>
      <c r="J247" s="19" t="s">
        <v>3</v>
      </c>
      <c r="K247" s="20" t="s">
        <v>1274</v>
      </c>
      <c r="L247" s="131"/>
    </row>
    <row r="248" spans="1:12" ht="25" customHeight="1" x14ac:dyDescent="0.2">
      <c r="A248" s="119"/>
      <c r="B248" s="124" t="s">
        <v>5</v>
      </c>
      <c r="C248" s="125"/>
      <c r="D248" s="67"/>
      <c r="E248" s="119"/>
      <c r="F248" s="124" t="s">
        <v>6</v>
      </c>
      <c r="G248" s="126"/>
      <c r="H248" s="67"/>
      <c r="I248" s="119"/>
      <c r="J248" s="124" t="s">
        <v>114</v>
      </c>
      <c r="K248" s="125"/>
      <c r="L248" s="67"/>
    </row>
    <row r="249" spans="1:12" ht="16" thickBot="1" x14ac:dyDescent="0.25">
      <c r="A249" s="120"/>
      <c r="B249" s="127" t="s">
        <v>4</v>
      </c>
      <c r="C249" s="128"/>
      <c r="D249" s="65">
        <f>D248*D246</f>
        <v>0</v>
      </c>
      <c r="E249" s="120"/>
      <c r="F249" s="127" t="s">
        <v>4</v>
      </c>
      <c r="G249" s="129"/>
      <c r="H249" s="65">
        <f>H248*H246</f>
        <v>0</v>
      </c>
      <c r="I249" s="120"/>
      <c r="J249" s="127" t="s">
        <v>4</v>
      </c>
      <c r="K249" s="128"/>
      <c r="L249" s="65">
        <f>L248*L246</f>
        <v>0</v>
      </c>
    </row>
    <row r="250" spans="1:12" ht="16" thickBot="1" x14ac:dyDescent="0.25">
      <c r="A250" s="13" t="s">
        <v>444</v>
      </c>
      <c r="B250" s="137" t="s">
        <v>172</v>
      </c>
      <c r="C250" s="137"/>
      <c r="D250" s="137"/>
      <c r="E250" s="137"/>
      <c r="F250" s="137"/>
      <c r="G250" s="137"/>
      <c r="H250" s="137"/>
      <c r="I250" s="157"/>
      <c r="J250" s="157"/>
      <c r="K250" s="157"/>
      <c r="L250" s="157"/>
    </row>
    <row r="251" spans="1:12" x14ac:dyDescent="0.2">
      <c r="A251" s="118"/>
      <c r="B251" s="16" t="s">
        <v>0</v>
      </c>
      <c r="C251" s="92" t="s">
        <v>1277</v>
      </c>
      <c r="D251" s="18" t="s">
        <v>546</v>
      </c>
      <c r="E251" s="118"/>
      <c r="F251" s="16" t="s">
        <v>0</v>
      </c>
      <c r="G251" s="92" t="s">
        <v>1278</v>
      </c>
      <c r="H251" s="55" t="s">
        <v>546</v>
      </c>
      <c r="I251" s="118"/>
      <c r="J251" s="16" t="s">
        <v>0</v>
      </c>
      <c r="K251" s="68" t="s">
        <v>1279</v>
      </c>
      <c r="L251" s="55" t="s">
        <v>546</v>
      </c>
    </row>
    <row r="252" spans="1:12" x14ac:dyDescent="0.2">
      <c r="A252" s="119"/>
      <c r="B252" s="19" t="s">
        <v>2</v>
      </c>
      <c r="C252" s="70" t="s">
        <v>1283</v>
      </c>
      <c r="D252" s="121">
        <f>5.4/H2</f>
        <v>0.83076923076923082</v>
      </c>
      <c r="E252" s="119"/>
      <c r="F252" s="19" t="s">
        <v>2</v>
      </c>
      <c r="G252" s="70" t="s">
        <v>1282</v>
      </c>
      <c r="H252" s="121">
        <f>5.4/H2</f>
        <v>0.83076923076923082</v>
      </c>
      <c r="I252" s="119"/>
      <c r="J252" s="19" t="s">
        <v>2</v>
      </c>
      <c r="K252" s="70" t="s">
        <v>1280</v>
      </c>
      <c r="L252" s="121">
        <f>150/H2</f>
        <v>23.076923076923077</v>
      </c>
    </row>
    <row r="253" spans="1:12" ht="33" x14ac:dyDescent="0.2">
      <c r="A253" s="119"/>
      <c r="B253" s="19" t="s">
        <v>3</v>
      </c>
      <c r="C253" s="20" t="s">
        <v>237</v>
      </c>
      <c r="D253" s="131"/>
      <c r="E253" s="119"/>
      <c r="F253" s="19" t="s">
        <v>3</v>
      </c>
      <c r="G253" s="20" t="s">
        <v>217</v>
      </c>
      <c r="H253" s="131"/>
      <c r="I253" s="119"/>
      <c r="J253" s="19" t="s">
        <v>3</v>
      </c>
      <c r="K253" s="20" t="s">
        <v>1281</v>
      </c>
      <c r="L253" s="131"/>
    </row>
    <row r="254" spans="1:12" ht="27" customHeight="1" x14ac:dyDescent="0.2">
      <c r="A254" s="119"/>
      <c r="B254" s="124" t="s">
        <v>5</v>
      </c>
      <c r="C254" s="125"/>
      <c r="D254" s="67"/>
      <c r="E254" s="119"/>
      <c r="F254" s="124" t="s">
        <v>6</v>
      </c>
      <c r="G254" s="126"/>
      <c r="H254" s="67"/>
      <c r="I254" s="119"/>
      <c r="J254" s="124" t="s">
        <v>114</v>
      </c>
      <c r="K254" s="125"/>
      <c r="L254" s="67"/>
    </row>
    <row r="255" spans="1:12" ht="16" thickBot="1" x14ac:dyDescent="0.25">
      <c r="A255" s="120"/>
      <c r="B255" s="127" t="s">
        <v>4</v>
      </c>
      <c r="C255" s="128"/>
      <c r="D255" s="65">
        <f>D254*D252</f>
        <v>0</v>
      </c>
      <c r="E255" s="120"/>
      <c r="F255" s="127" t="s">
        <v>4</v>
      </c>
      <c r="G255" s="129"/>
      <c r="H255" s="65">
        <f>H254*H252</f>
        <v>0</v>
      </c>
      <c r="I255" s="120"/>
      <c r="J255" s="127" t="s">
        <v>4</v>
      </c>
      <c r="K255" s="128"/>
      <c r="L255" s="65">
        <f>L254*L252</f>
        <v>0</v>
      </c>
    </row>
    <row r="256" spans="1:12" ht="16" thickBot="1" x14ac:dyDescent="0.25">
      <c r="A256" s="13" t="s">
        <v>444</v>
      </c>
      <c r="B256" s="137" t="s">
        <v>172</v>
      </c>
      <c r="C256" s="137"/>
      <c r="D256" s="137"/>
      <c r="E256" s="137"/>
      <c r="F256" s="137"/>
      <c r="G256" s="137"/>
      <c r="H256" s="137"/>
      <c r="I256" s="157"/>
      <c r="J256" s="157"/>
      <c r="K256" s="157"/>
      <c r="L256" s="157"/>
    </row>
    <row r="257" spans="1:12" x14ac:dyDescent="0.2">
      <c r="A257" s="118"/>
      <c r="B257" s="16" t="s">
        <v>0</v>
      </c>
      <c r="C257" s="92" t="s">
        <v>1284</v>
      </c>
      <c r="D257" s="18" t="s">
        <v>546</v>
      </c>
      <c r="E257" s="118"/>
      <c r="F257" s="16" t="s">
        <v>0</v>
      </c>
      <c r="G257" s="92" t="s">
        <v>1285</v>
      </c>
      <c r="H257" s="55" t="s">
        <v>546</v>
      </c>
      <c r="I257" s="118"/>
      <c r="J257" s="16" t="s">
        <v>0</v>
      </c>
      <c r="K257" s="68" t="s">
        <v>1286</v>
      </c>
      <c r="L257" s="55" t="s">
        <v>546</v>
      </c>
    </row>
    <row r="258" spans="1:12" x14ac:dyDescent="0.2">
      <c r="A258" s="119"/>
      <c r="B258" s="19" t="s">
        <v>2</v>
      </c>
      <c r="C258" s="70" t="s">
        <v>1289</v>
      </c>
      <c r="D258" s="121">
        <f>5.4/H2</f>
        <v>0.83076923076923082</v>
      </c>
      <c r="E258" s="119"/>
      <c r="F258" s="19" t="s">
        <v>2</v>
      </c>
      <c r="G258" s="70" t="s">
        <v>1288</v>
      </c>
      <c r="H258" s="121">
        <f>5.4/H2</f>
        <v>0.83076923076923082</v>
      </c>
      <c r="I258" s="119"/>
      <c r="J258" s="19" t="s">
        <v>2</v>
      </c>
      <c r="K258" s="70" t="s">
        <v>1287</v>
      </c>
      <c r="L258" s="121">
        <f>150/H2</f>
        <v>23.076923076923077</v>
      </c>
    </row>
    <row r="259" spans="1:12" ht="33" x14ac:dyDescent="0.2">
      <c r="A259" s="119"/>
      <c r="B259" s="19" t="s">
        <v>3</v>
      </c>
      <c r="C259" s="20" t="s">
        <v>237</v>
      </c>
      <c r="D259" s="131"/>
      <c r="E259" s="119"/>
      <c r="F259" s="19" t="s">
        <v>3</v>
      </c>
      <c r="G259" s="20" t="s">
        <v>217</v>
      </c>
      <c r="H259" s="131"/>
      <c r="I259" s="119"/>
      <c r="J259" s="19" t="s">
        <v>3</v>
      </c>
      <c r="K259" s="20" t="s">
        <v>1290</v>
      </c>
      <c r="L259" s="131"/>
    </row>
    <row r="260" spans="1:12" ht="29" customHeight="1" x14ac:dyDescent="0.2">
      <c r="A260" s="119"/>
      <c r="B260" s="124" t="s">
        <v>5</v>
      </c>
      <c r="C260" s="125"/>
      <c r="D260" s="67"/>
      <c r="E260" s="119"/>
      <c r="F260" s="124" t="s">
        <v>6</v>
      </c>
      <c r="G260" s="126"/>
      <c r="H260" s="67"/>
      <c r="I260" s="119"/>
      <c r="J260" s="124" t="s">
        <v>114</v>
      </c>
      <c r="K260" s="125"/>
      <c r="L260" s="67"/>
    </row>
    <row r="261" spans="1:12" ht="16" thickBot="1" x14ac:dyDescent="0.25">
      <c r="A261" s="120"/>
      <c r="B261" s="127" t="s">
        <v>4</v>
      </c>
      <c r="C261" s="128"/>
      <c r="D261" s="65">
        <f>D260*D258</f>
        <v>0</v>
      </c>
      <c r="E261" s="120"/>
      <c r="F261" s="127" t="s">
        <v>4</v>
      </c>
      <c r="G261" s="129"/>
      <c r="H261" s="65">
        <f>H260*H258</f>
        <v>0</v>
      </c>
      <c r="I261" s="120"/>
      <c r="J261" s="127" t="s">
        <v>4</v>
      </c>
      <c r="K261" s="128"/>
      <c r="L261" s="65">
        <f>L260*L258</f>
        <v>0</v>
      </c>
    </row>
    <row r="262" spans="1:12" ht="16" thickBot="1" x14ac:dyDescent="0.25">
      <c r="A262" s="7"/>
      <c r="B262" s="137" t="s">
        <v>173</v>
      </c>
      <c r="C262" s="137"/>
      <c r="D262" s="137"/>
      <c r="E262" s="137"/>
      <c r="F262" s="137"/>
      <c r="G262" s="137"/>
      <c r="H262" s="137"/>
      <c r="I262" s="157"/>
      <c r="J262" s="157"/>
      <c r="K262" s="157"/>
      <c r="L262" s="157"/>
    </row>
    <row r="263" spans="1:12" x14ac:dyDescent="0.2">
      <c r="A263" s="118"/>
      <c r="B263" s="16" t="s">
        <v>0</v>
      </c>
      <c r="C263" s="68" t="s">
        <v>97</v>
      </c>
      <c r="D263" s="55" t="s">
        <v>546</v>
      </c>
      <c r="E263" s="52"/>
      <c r="F263" s="52"/>
      <c r="G263" s="52"/>
      <c r="H263" s="52"/>
    </row>
    <row r="264" spans="1:12" ht="24" x14ac:dyDescent="0.2">
      <c r="A264" s="119"/>
      <c r="B264" s="19" t="s">
        <v>2</v>
      </c>
      <c r="C264" s="70" t="s">
        <v>596</v>
      </c>
      <c r="D264" s="121">
        <f>230/H2</f>
        <v>35.384615384615387</v>
      </c>
      <c r="E264" s="52"/>
      <c r="F264" s="52"/>
      <c r="G264" s="52"/>
      <c r="H264" s="52"/>
    </row>
    <row r="265" spans="1:12" x14ac:dyDescent="0.2">
      <c r="A265" s="119"/>
      <c r="B265" s="19" t="s">
        <v>3</v>
      </c>
      <c r="C265" s="20"/>
      <c r="D265" s="131"/>
      <c r="E265" s="52"/>
      <c r="F265" s="52"/>
      <c r="G265" s="52"/>
      <c r="H265" s="52"/>
    </row>
    <row r="266" spans="1:12" x14ac:dyDescent="0.2">
      <c r="A266" s="119"/>
      <c r="B266" s="124" t="s">
        <v>5</v>
      </c>
      <c r="C266" s="125"/>
      <c r="D266" s="67"/>
      <c r="E266" s="52"/>
      <c r="F266" s="52"/>
      <c r="G266" s="52"/>
      <c r="H266" s="52"/>
    </row>
    <row r="267" spans="1:12" ht="16" thickBot="1" x14ac:dyDescent="0.25">
      <c r="A267" s="120"/>
      <c r="B267" s="127" t="s">
        <v>4</v>
      </c>
      <c r="C267" s="128"/>
      <c r="D267" s="65">
        <f>D266*D264</f>
        <v>0</v>
      </c>
      <c r="E267" s="52"/>
      <c r="F267" s="52"/>
      <c r="G267" s="52"/>
      <c r="H267" s="52"/>
    </row>
    <row r="268" spans="1:12" x14ac:dyDescent="0.2">
      <c r="A268" s="7"/>
      <c r="B268" s="52"/>
      <c r="C268" s="52"/>
      <c r="D268" s="52"/>
      <c r="E268" s="52"/>
      <c r="F268" s="52"/>
      <c r="G268" s="52"/>
      <c r="H268" s="52"/>
    </row>
    <row r="269" spans="1:12" ht="16" thickBot="1" x14ac:dyDescent="0.25">
      <c r="B269" s="52"/>
      <c r="C269" s="52"/>
      <c r="D269" s="52"/>
      <c r="E269" s="52"/>
      <c r="F269" s="10"/>
      <c r="G269" s="10"/>
      <c r="H269" s="10"/>
    </row>
    <row r="270" spans="1:12" ht="16" thickBot="1" x14ac:dyDescent="0.25">
      <c r="A270" s="181" t="s">
        <v>45</v>
      </c>
      <c r="B270" s="182"/>
      <c r="C270" s="182"/>
      <c r="D270" s="182"/>
      <c r="E270" s="183"/>
      <c r="F270" s="8" t="s">
        <v>7</v>
      </c>
      <c r="G270" s="196" t="s">
        <v>8</v>
      </c>
      <c r="H270" s="197"/>
    </row>
    <row r="271" spans="1:12" x14ac:dyDescent="0.2">
      <c r="A271" s="184"/>
      <c r="B271" s="185"/>
      <c r="C271" s="185"/>
      <c r="D271" s="185"/>
      <c r="E271" s="186"/>
      <c r="F271" s="190">
        <f>D8+H8+D14+H14+D20+H20+D26+H26+D32+H32+D38+H38+D44+H44+D50+H50+D56+H56+D62+H62+D68+H68+D74+H74+D80+H80+D86+H86+D92+H92+D98+H98+D104+H104+D110+H110+D116+H116+D122+H122+D128+H128+D134+H134+D140+H140+D146+H146+D152+H152+D158+H158+D164+H164+D170+H170+D176+H176+D182+H182+D188+H188+D194+H194+D200+H200+D206+H206+D212+H212+D218+H218+D224+H224+D230+H230+D236+H236+D242+H242+D248+H248+D254+H254+D260+H260+D260+H260</f>
        <v>0</v>
      </c>
      <c r="G271" s="192">
        <f>D9+H9+D15+H15+D21+H21+D27+H27+D33+H33+D39+H39+D45+H45+D51+H51+D57+H57+D63+H63+D69+H69+D75+H75+D81+H81+D87+H87+D93+H93+D99+H99+D105+H105+D111+H111+D117+H117+D123+H123+D129+H129+D135+H135+D141+H141+D147+H147+D153+H153+D159+H159+D165+H165+D171+H171+D177+H177+D183+H183+D189+H189+D195+H195+D201+H201+D213+H213+D219+H219+D225+H225+D231+H231+D237+H237+D243+H243+D255+H255+D261+H261+D207+H207</f>
        <v>0</v>
      </c>
      <c r="H271" s="193"/>
    </row>
    <row r="272" spans="1:12" ht="16" thickBot="1" x14ac:dyDescent="0.25">
      <c r="A272" s="187"/>
      <c r="B272" s="188"/>
      <c r="C272" s="188"/>
      <c r="D272" s="188"/>
      <c r="E272" s="189"/>
      <c r="F272" s="191"/>
      <c r="G272" s="194"/>
      <c r="H272" s="195"/>
      <c r="J272" s="25"/>
    </row>
    <row r="273" spans="1:8" ht="16" thickBot="1" x14ac:dyDescent="0.25"/>
    <row r="274" spans="1:8" ht="16" thickBot="1" x14ac:dyDescent="0.25">
      <c r="A274" s="171" t="s">
        <v>125</v>
      </c>
      <c r="B274" s="172"/>
      <c r="C274" s="172"/>
      <c r="D274" s="172"/>
      <c r="E274" s="173"/>
      <c r="F274" s="26" t="s">
        <v>7</v>
      </c>
      <c r="G274" s="177" t="s">
        <v>8</v>
      </c>
      <c r="H274" s="178"/>
    </row>
    <row r="275" spans="1:8" ht="27" customHeight="1" thickBot="1" x14ac:dyDescent="0.25">
      <c r="A275" s="174"/>
      <c r="B275" s="175"/>
      <c r="C275" s="175"/>
      <c r="D275" s="175"/>
      <c r="E275" s="176"/>
      <c r="F275" s="27">
        <f>L8+L14+L20+L26+L32+L38+L44+L50+L56+L62+L68+L74+L80+L86+L92+L98+L104+L110+L116+L128+L122+L134+L140+L146+L152+L158+L164+L170+L176+L182+L188+L194+L200+L206+L212+L218+L224+L230+L236+L242+L248+L254+L260+D266</f>
        <v>0</v>
      </c>
      <c r="G275" s="179">
        <f>L9+L15+L21+L27+L33+L39+L45+L51+L57+L63+L69+L75+L81+L87+L93+L99+L105+L111+L117+L123+L129+L135+L141+L147+L153+L159+L165+L171+L177+L183+L189+L195+L201+L207+L213+L219+L225+L231+L237+L243+L249+L255+L261+D267</f>
        <v>0</v>
      </c>
      <c r="H275" s="180"/>
    </row>
  </sheetData>
  <sheetProtection password="F17D" sheet="1" objects="1" scenarios="1"/>
  <mergeCells count="575">
    <mergeCell ref="A1:L1"/>
    <mergeCell ref="A2:G2"/>
    <mergeCell ref="I2:L2"/>
    <mergeCell ref="A3:L3"/>
    <mergeCell ref="B4:L4"/>
    <mergeCell ref="A5:A9"/>
    <mergeCell ref="E5:E9"/>
    <mergeCell ref="I5:I9"/>
    <mergeCell ref="B8:C8"/>
    <mergeCell ref="F8:G8"/>
    <mergeCell ref="J8:K8"/>
    <mergeCell ref="B9:C9"/>
    <mergeCell ref="F9:G9"/>
    <mergeCell ref="J9:K9"/>
    <mergeCell ref="D6:D7"/>
    <mergeCell ref="B22:L22"/>
    <mergeCell ref="A23:A27"/>
    <mergeCell ref="E23:E27"/>
    <mergeCell ref="I23:I27"/>
    <mergeCell ref="B26:C26"/>
    <mergeCell ref="F26:G26"/>
    <mergeCell ref="J26:K26"/>
    <mergeCell ref="B27:C27"/>
    <mergeCell ref="F27:G27"/>
    <mergeCell ref="J27:K27"/>
    <mergeCell ref="D24:D25"/>
    <mergeCell ref="H24:H25"/>
    <mergeCell ref="L24:L25"/>
    <mergeCell ref="B64:L64"/>
    <mergeCell ref="A65:A69"/>
    <mergeCell ref="E65:E69"/>
    <mergeCell ref="I65:I69"/>
    <mergeCell ref="B68:C68"/>
    <mergeCell ref="F68:G68"/>
    <mergeCell ref="J68:K68"/>
    <mergeCell ref="B69:C69"/>
    <mergeCell ref="F69:G69"/>
    <mergeCell ref="J69:K69"/>
    <mergeCell ref="D66:D67"/>
    <mergeCell ref="H66:H67"/>
    <mergeCell ref="L66:L67"/>
    <mergeCell ref="B10:L10"/>
    <mergeCell ref="A11:A15"/>
    <mergeCell ref="E11:E15"/>
    <mergeCell ref="I11:I15"/>
    <mergeCell ref="B14:C14"/>
    <mergeCell ref="F14:G14"/>
    <mergeCell ref="J14:K14"/>
    <mergeCell ref="B15:C15"/>
    <mergeCell ref="F15:G15"/>
    <mergeCell ref="J15:K15"/>
    <mergeCell ref="D12:D13"/>
    <mergeCell ref="H12:H13"/>
    <mergeCell ref="L12:L13"/>
    <mergeCell ref="B16:L16"/>
    <mergeCell ref="A17:A21"/>
    <mergeCell ref="E17:E21"/>
    <mergeCell ref="I17:I21"/>
    <mergeCell ref="B20:C20"/>
    <mergeCell ref="F20:G20"/>
    <mergeCell ref="J20:K20"/>
    <mergeCell ref="B21:C21"/>
    <mergeCell ref="F21:G21"/>
    <mergeCell ref="J21:K21"/>
    <mergeCell ref="D18:D19"/>
    <mergeCell ref="H18:H19"/>
    <mergeCell ref="L18:L19"/>
    <mergeCell ref="B142:L142"/>
    <mergeCell ref="A143:A147"/>
    <mergeCell ref="E143:E147"/>
    <mergeCell ref="I143:I147"/>
    <mergeCell ref="B146:C146"/>
    <mergeCell ref="F146:G146"/>
    <mergeCell ref="J146:K146"/>
    <mergeCell ref="B147:C147"/>
    <mergeCell ref="F147:G147"/>
    <mergeCell ref="J147:K147"/>
    <mergeCell ref="D144:D145"/>
    <mergeCell ref="H144:H145"/>
    <mergeCell ref="L144:L145"/>
    <mergeCell ref="L180:L181"/>
    <mergeCell ref="B148:L148"/>
    <mergeCell ref="A149:A153"/>
    <mergeCell ref="E149:E153"/>
    <mergeCell ref="I149:I153"/>
    <mergeCell ref="B152:C152"/>
    <mergeCell ref="F152:G152"/>
    <mergeCell ref="J152:K152"/>
    <mergeCell ref="B153:C153"/>
    <mergeCell ref="F153:G153"/>
    <mergeCell ref="J153:K153"/>
    <mergeCell ref="D150:D151"/>
    <mergeCell ref="H150:H151"/>
    <mergeCell ref="L150:L151"/>
    <mergeCell ref="A179:A183"/>
    <mergeCell ref="E179:E183"/>
    <mergeCell ref="I179:I183"/>
    <mergeCell ref="B182:C182"/>
    <mergeCell ref="F182:G182"/>
    <mergeCell ref="J182:K182"/>
    <mergeCell ref="B183:C183"/>
    <mergeCell ref="F183:G183"/>
    <mergeCell ref="J183:K183"/>
    <mergeCell ref="D180:D181"/>
    <mergeCell ref="H180:H181"/>
    <mergeCell ref="B154:L154"/>
    <mergeCell ref="A155:A159"/>
    <mergeCell ref="E155:E159"/>
    <mergeCell ref="I155:I159"/>
    <mergeCell ref="B158:C158"/>
    <mergeCell ref="F158:G158"/>
    <mergeCell ref="J158:K158"/>
    <mergeCell ref="B159:C159"/>
    <mergeCell ref="F159:G159"/>
    <mergeCell ref="J159:K159"/>
    <mergeCell ref="D156:D157"/>
    <mergeCell ref="H156:H157"/>
    <mergeCell ref="L156:L157"/>
    <mergeCell ref="A173:A177"/>
    <mergeCell ref="E173:E177"/>
    <mergeCell ref="I173:I177"/>
    <mergeCell ref="D174:D175"/>
    <mergeCell ref="H174:H175"/>
    <mergeCell ref="L174:L175"/>
    <mergeCell ref="B176:C176"/>
    <mergeCell ref="F176:G176"/>
    <mergeCell ref="J176:K176"/>
    <mergeCell ref="B177:C177"/>
    <mergeCell ref="A185:A189"/>
    <mergeCell ref="E185:E189"/>
    <mergeCell ref="I185:I189"/>
    <mergeCell ref="B188:C188"/>
    <mergeCell ref="F188:G188"/>
    <mergeCell ref="J188:K188"/>
    <mergeCell ref="B189:C189"/>
    <mergeCell ref="F189:G189"/>
    <mergeCell ref="J189:K189"/>
    <mergeCell ref="D186:D187"/>
    <mergeCell ref="H186:H187"/>
    <mergeCell ref="A197:A201"/>
    <mergeCell ref="E197:E201"/>
    <mergeCell ref="I197:I201"/>
    <mergeCell ref="B200:C200"/>
    <mergeCell ref="F200:G200"/>
    <mergeCell ref="J200:K200"/>
    <mergeCell ref="B201:C201"/>
    <mergeCell ref="F201:G201"/>
    <mergeCell ref="J201:K201"/>
    <mergeCell ref="D198:D199"/>
    <mergeCell ref="H198:H199"/>
    <mergeCell ref="B214:L214"/>
    <mergeCell ref="A215:A219"/>
    <mergeCell ref="E215:E219"/>
    <mergeCell ref="I215:I219"/>
    <mergeCell ref="B218:C218"/>
    <mergeCell ref="F218:G218"/>
    <mergeCell ref="J218:K218"/>
    <mergeCell ref="B219:C219"/>
    <mergeCell ref="F219:G219"/>
    <mergeCell ref="J219:K219"/>
    <mergeCell ref="D216:D217"/>
    <mergeCell ref="H216:H217"/>
    <mergeCell ref="L216:L217"/>
    <mergeCell ref="B220:L220"/>
    <mergeCell ref="A221:A225"/>
    <mergeCell ref="E221:E225"/>
    <mergeCell ref="I221:I225"/>
    <mergeCell ref="B224:C224"/>
    <mergeCell ref="F224:G224"/>
    <mergeCell ref="J224:K224"/>
    <mergeCell ref="B225:C225"/>
    <mergeCell ref="F225:G225"/>
    <mergeCell ref="J225:K225"/>
    <mergeCell ref="D222:D223"/>
    <mergeCell ref="H222:H223"/>
    <mergeCell ref="L222:L223"/>
    <mergeCell ref="J242:K242"/>
    <mergeCell ref="B243:C243"/>
    <mergeCell ref="F243:G243"/>
    <mergeCell ref="J243:K243"/>
    <mergeCell ref="B232:L232"/>
    <mergeCell ref="A233:A237"/>
    <mergeCell ref="E233:E237"/>
    <mergeCell ref="I233:I237"/>
    <mergeCell ref="B236:C236"/>
    <mergeCell ref="F236:G236"/>
    <mergeCell ref="J236:K236"/>
    <mergeCell ref="B237:C237"/>
    <mergeCell ref="F237:G237"/>
    <mergeCell ref="J237:K237"/>
    <mergeCell ref="D234:D235"/>
    <mergeCell ref="H234:H235"/>
    <mergeCell ref="L234:L235"/>
    <mergeCell ref="D240:D241"/>
    <mergeCell ref="H240:H241"/>
    <mergeCell ref="L240:L241"/>
    <mergeCell ref="B238:L238"/>
    <mergeCell ref="A239:A243"/>
    <mergeCell ref="E239:E243"/>
    <mergeCell ref="I239:I243"/>
    <mergeCell ref="A274:E275"/>
    <mergeCell ref="G274:H274"/>
    <mergeCell ref="G275:H275"/>
    <mergeCell ref="B262:L262"/>
    <mergeCell ref="A263:A267"/>
    <mergeCell ref="B266:C266"/>
    <mergeCell ref="B267:C267"/>
    <mergeCell ref="A270:E272"/>
    <mergeCell ref="G270:H270"/>
    <mergeCell ref="F271:F272"/>
    <mergeCell ref="G271:H272"/>
    <mergeCell ref="B242:C242"/>
    <mergeCell ref="F242:G242"/>
    <mergeCell ref="D264:D265"/>
    <mergeCell ref="H6:H7"/>
    <mergeCell ref="L6:L7"/>
    <mergeCell ref="B88:L88"/>
    <mergeCell ref="A89:A93"/>
    <mergeCell ref="E89:E93"/>
    <mergeCell ref="I89:I93"/>
    <mergeCell ref="D90:D91"/>
    <mergeCell ref="H90:H91"/>
    <mergeCell ref="L90:L91"/>
    <mergeCell ref="B92:C92"/>
    <mergeCell ref="F92:G92"/>
    <mergeCell ref="J92:K92"/>
    <mergeCell ref="B93:C93"/>
    <mergeCell ref="F93:G93"/>
    <mergeCell ref="J93:K93"/>
    <mergeCell ref="B94:L94"/>
    <mergeCell ref="B82:L82"/>
    <mergeCell ref="A83:A87"/>
    <mergeCell ref="E83:E87"/>
    <mergeCell ref="I83:I87"/>
    <mergeCell ref="D84:D85"/>
    <mergeCell ref="H84:H85"/>
    <mergeCell ref="L84:L85"/>
    <mergeCell ref="B86:C86"/>
    <mergeCell ref="F86:G86"/>
    <mergeCell ref="J86:K86"/>
    <mergeCell ref="B87:C87"/>
    <mergeCell ref="F87:G87"/>
    <mergeCell ref="J87:K87"/>
    <mergeCell ref="A95:A99"/>
    <mergeCell ref="E95:E99"/>
    <mergeCell ref="I95:I99"/>
    <mergeCell ref="D96:D97"/>
    <mergeCell ref="H96:H97"/>
    <mergeCell ref="L96:L97"/>
    <mergeCell ref="B98:C98"/>
    <mergeCell ref="F98:G98"/>
    <mergeCell ref="J98:K98"/>
    <mergeCell ref="B99:C99"/>
    <mergeCell ref="F99:G99"/>
    <mergeCell ref="J99:K99"/>
    <mergeCell ref="B118:L118"/>
    <mergeCell ref="A119:A123"/>
    <mergeCell ref="E119:E123"/>
    <mergeCell ref="I119:I123"/>
    <mergeCell ref="D120:D121"/>
    <mergeCell ref="H120:H121"/>
    <mergeCell ref="L120:L121"/>
    <mergeCell ref="B122:C122"/>
    <mergeCell ref="F122:G122"/>
    <mergeCell ref="J122:K122"/>
    <mergeCell ref="B123:C123"/>
    <mergeCell ref="F123:G123"/>
    <mergeCell ref="J123:K123"/>
    <mergeCell ref="B76:L76"/>
    <mergeCell ref="A77:A81"/>
    <mergeCell ref="E77:E81"/>
    <mergeCell ref="I77:I81"/>
    <mergeCell ref="D78:D79"/>
    <mergeCell ref="H78:H79"/>
    <mergeCell ref="L78:L79"/>
    <mergeCell ref="B80:C80"/>
    <mergeCell ref="F80:G80"/>
    <mergeCell ref="J80:K80"/>
    <mergeCell ref="B81:C81"/>
    <mergeCell ref="F81:G81"/>
    <mergeCell ref="J81:K81"/>
    <mergeCell ref="B34:L34"/>
    <mergeCell ref="A35:A39"/>
    <mergeCell ref="E35:E39"/>
    <mergeCell ref="I35:I39"/>
    <mergeCell ref="D36:D37"/>
    <mergeCell ref="H36:H37"/>
    <mergeCell ref="L36:L37"/>
    <mergeCell ref="B38:C38"/>
    <mergeCell ref="F38:G38"/>
    <mergeCell ref="J38:K38"/>
    <mergeCell ref="B39:C39"/>
    <mergeCell ref="F39:G39"/>
    <mergeCell ref="J39:K39"/>
    <mergeCell ref="B106:L106"/>
    <mergeCell ref="A107:A111"/>
    <mergeCell ref="E107:E111"/>
    <mergeCell ref="I107:I111"/>
    <mergeCell ref="D108:D109"/>
    <mergeCell ref="H108:H109"/>
    <mergeCell ref="L108:L109"/>
    <mergeCell ref="B110:C110"/>
    <mergeCell ref="F110:G110"/>
    <mergeCell ref="J110:K110"/>
    <mergeCell ref="B111:C111"/>
    <mergeCell ref="F111:G111"/>
    <mergeCell ref="J111:K111"/>
    <mergeCell ref="B112:L112"/>
    <mergeCell ref="A113:A117"/>
    <mergeCell ref="E113:E117"/>
    <mergeCell ref="I113:I117"/>
    <mergeCell ref="D114:D115"/>
    <mergeCell ref="H114:H115"/>
    <mergeCell ref="L114:L115"/>
    <mergeCell ref="B116:C116"/>
    <mergeCell ref="F116:G116"/>
    <mergeCell ref="J116:K116"/>
    <mergeCell ref="B117:C117"/>
    <mergeCell ref="F117:G117"/>
    <mergeCell ref="J117:K117"/>
    <mergeCell ref="B100:L100"/>
    <mergeCell ref="A101:A105"/>
    <mergeCell ref="E101:E105"/>
    <mergeCell ref="I101:I105"/>
    <mergeCell ref="D102:D103"/>
    <mergeCell ref="H102:H103"/>
    <mergeCell ref="L102:L103"/>
    <mergeCell ref="B104:C104"/>
    <mergeCell ref="F104:G104"/>
    <mergeCell ref="J104:K104"/>
    <mergeCell ref="B105:C105"/>
    <mergeCell ref="F105:G105"/>
    <mergeCell ref="J105:K105"/>
    <mergeCell ref="B70:L70"/>
    <mergeCell ref="A71:A75"/>
    <mergeCell ref="E71:E75"/>
    <mergeCell ref="I71:I75"/>
    <mergeCell ref="D72:D73"/>
    <mergeCell ref="H72:H73"/>
    <mergeCell ref="L72:L73"/>
    <mergeCell ref="B74:C74"/>
    <mergeCell ref="F74:G74"/>
    <mergeCell ref="J74:K74"/>
    <mergeCell ref="B75:C75"/>
    <mergeCell ref="F75:G75"/>
    <mergeCell ref="J75:K75"/>
    <mergeCell ref="B28:L28"/>
    <mergeCell ref="A29:A33"/>
    <mergeCell ref="E29:E33"/>
    <mergeCell ref="I29:I33"/>
    <mergeCell ref="D30:D31"/>
    <mergeCell ref="H30:H31"/>
    <mergeCell ref="L30:L31"/>
    <mergeCell ref="B32:C32"/>
    <mergeCell ref="F32:G32"/>
    <mergeCell ref="J32:K32"/>
    <mergeCell ref="B33:C33"/>
    <mergeCell ref="F33:G33"/>
    <mergeCell ref="J33:K33"/>
    <mergeCell ref="B40:L40"/>
    <mergeCell ref="A41:A45"/>
    <mergeCell ref="E41:E45"/>
    <mergeCell ref="I41:I45"/>
    <mergeCell ref="D42:D43"/>
    <mergeCell ref="H42:H43"/>
    <mergeCell ref="L42:L43"/>
    <mergeCell ref="B44:C44"/>
    <mergeCell ref="F44:G44"/>
    <mergeCell ref="J44:K44"/>
    <mergeCell ref="B45:C45"/>
    <mergeCell ref="F45:G45"/>
    <mergeCell ref="J45:K45"/>
    <mergeCell ref="B46:L46"/>
    <mergeCell ref="A47:A51"/>
    <mergeCell ref="E47:E51"/>
    <mergeCell ref="I47:I51"/>
    <mergeCell ref="D48:D49"/>
    <mergeCell ref="H48:H49"/>
    <mergeCell ref="L48:L49"/>
    <mergeCell ref="B50:C50"/>
    <mergeCell ref="F50:G50"/>
    <mergeCell ref="J50:K50"/>
    <mergeCell ref="B51:C51"/>
    <mergeCell ref="F51:G51"/>
    <mergeCell ref="J51:K51"/>
    <mergeCell ref="B52:L52"/>
    <mergeCell ref="A53:A57"/>
    <mergeCell ref="E53:E57"/>
    <mergeCell ref="I53:I57"/>
    <mergeCell ref="D54:D55"/>
    <mergeCell ref="H54:H55"/>
    <mergeCell ref="L54:L55"/>
    <mergeCell ref="B56:C56"/>
    <mergeCell ref="F56:G56"/>
    <mergeCell ref="J56:K56"/>
    <mergeCell ref="B57:C57"/>
    <mergeCell ref="F57:G57"/>
    <mergeCell ref="J57:K57"/>
    <mergeCell ref="B58:L58"/>
    <mergeCell ref="A59:A63"/>
    <mergeCell ref="E59:E63"/>
    <mergeCell ref="I59:I63"/>
    <mergeCell ref="D60:D61"/>
    <mergeCell ref="H60:H61"/>
    <mergeCell ref="L60:L61"/>
    <mergeCell ref="B62:C62"/>
    <mergeCell ref="F62:G62"/>
    <mergeCell ref="J62:K62"/>
    <mergeCell ref="B63:C63"/>
    <mergeCell ref="F63:G63"/>
    <mergeCell ref="J63:K63"/>
    <mergeCell ref="B130:L130"/>
    <mergeCell ref="A131:A135"/>
    <mergeCell ref="E131:E135"/>
    <mergeCell ref="I131:I135"/>
    <mergeCell ref="D132:D133"/>
    <mergeCell ref="H132:H133"/>
    <mergeCell ref="L132:L133"/>
    <mergeCell ref="B134:C134"/>
    <mergeCell ref="F134:G134"/>
    <mergeCell ref="J134:K134"/>
    <mergeCell ref="B135:C135"/>
    <mergeCell ref="F135:G135"/>
    <mergeCell ref="J135:K135"/>
    <mergeCell ref="B136:L136"/>
    <mergeCell ref="A137:A141"/>
    <mergeCell ref="E137:E141"/>
    <mergeCell ref="I137:I141"/>
    <mergeCell ref="D138:D139"/>
    <mergeCell ref="H138:H139"/>
    <mergeCell ref="L138:L139"/>
    <mergeCell ref="B140:C140"/>
    <mergeCell ref="F140:G140"/>
    <mergeCell ref="J140:K140"/>
    <mergeCell ref="B141:C141"/>
    <mergeCell ref="F141:G141"/>
    <mergeCell ref="J141:K141"/>
    <mergeCell ref="B124:L124"/>
    <mergeCell ref="A125:A129"/>
    <mergeCell ref="E125:E129"/>
    <mergeCell ref="I125:I129"/>
    <mergeCell ref="D126:D127"/>
    <mergeCell ref="H126:H127"/>
    <mergeCell ref="L126:L127"/>
    <mergeCell ref="B128:C128"/>
    <mergeCell ref="F128:G128"/>
    <mergeCell ref="J128:K128"/>
    <mergeCell ref="B129:C129"/>
    <mergeCell ref="F129:G129"/>
    <mergeCell ref="J129:K129"/>
    <mergeCell ref="A191:A195"/>
    <mergeCell ref="E191:E195"/>
    <mergeCell ref="I191:I195"/>
    <mergeCell ref="D192:D193"/>
    <mergeCell ref="H192:H193"/>
    <mergeCell ref="L192:L193"/>
    <mergeCell ref="B194:C194"/>
    <mergeCell ref="F194:G194"/>
    <mergeCell ref="J194:K194"/>
    <mergeCell ref="B195:C195"/>
    <mergeCell ref="F195:G195"/>
    <mergeCell ref="J195:K195"/>
    <mergeCell ref="F177:G177"/>
    <mergeCell ref="J177:K177"/>
    <mergeCell ref="A167:A171"/>
    <mergeCell ref="E167:E171"/>
    <mergeCell ref="I167:I171"/>
    <mergeCell ref="D168:D169"/>
    <mergeCell ref="H168:H169"/>
    <mergeCell ref="L168:L169"/>
    <mergeCell ref="B170:C170"/>
    <mergeCell ref="F170:G170"/>
    <mergeCell ref="J170:K170"/>
    <mergeCell ref="B171:C171"/>
    <mergeCell ref="F171:G171"/>
    <mergeCell ref="J171:K171"/>
    <mergeCell ref="A161:A165"/>
    <mergeCell ref="E161:E165"/>
    <mergeCell ref="I161:I165"/>
    <mergeCell ref="D162:D163"/>
    <mergeCell ref="H162:H163"/>
    <mergeCell ref="L162:L163"/>
    <mergeCell ref="B164:C164"/>
    <mergeCell ref="F164:G164"/>
    <mergeCell ref="J164:K164"/>
    <mergeCell ref="B165:C165"/>
    <mergeCell ref="F165:G165"/>
    <mergeCell ref="J165:K165"/>
    <mergeCell ref="H210:H211"/>
    <mergeCell ref="L210:L211"/>
    <mergeCell ref="B212:C212"/>
    <mergeCell ref="F212:G212"/>
    <mergeCell ref="J212:K212"/>
    <mergeCell ref="B213:C213"/>
    <mergeCell ref="F213:G213"/>
    <mergeCell ref="J213:K213"/>
    <mergeCell ref="B160:L160"/>
    <mergeCell ref="B202:L202"/>
    <mergeCell ref="D204:D205"/>
    <mergeCell ref="H204:H205"/>
    <mergeCell ref="L204:L205"/>
    <mergeCell ref="B206:C206"/>
    <mergeCell ref="F206:G206"/>
    <mergeCell ref="J206:K206"/>
    <mergeCell ref="B166:L166"/>
    <mergeCell ref="B172:L172"/>
    <mergeCell ref="B190:L190"/>
    <mergeCell ref="B196:L196"/>
    <mergeCell ref="L198:L199"/>
    <mergeCell ref="B184:L184"/>
    <mergeCell ref="L186:L187"/>
    <mergeCell ref="B178:L178"/>
    <mergeCell ref="B244:L244"/>
    <mergeCell ref="A245:A249"/>
    <mergeCell ref="E245:E249"/>
    <mergeCell ref="I245:I249"/>
    <mergeCell ref="D246:D247"/>
    <mergeCell ref="H246:H247"/>
    <mergeCell ref="L246:L247"/>
    <mergeCell ref="B248:C248"/>
    <mergeCell ref="F248:G248"/>
    <mergeCell ref="J248:K248"/>
    <mergeCell ref="B249:C249"/>
    <mergeCell ref="F249:G249"/>
    <mergeCell ref="J249:K249"/>
    <mergeCell ref="B250:L250"/>
    <mergeCell ref="A251:A255"/>
    <mergeCell ref="E251:E255"/>
    <mergeCell ref="I251:I255"/>
    <mergeCell ref="D252:D253"/>
    <mergeCell ref="H252:H253"/>
    <mergeCell ref="L252:L253"/>
    <mergeCell ref="B254:C254"/>
    <mergeCell ref="F254:G254"/>
    <mergeCell ref="J254:K254"/>
    <mergeCell ref="B255:C255"/>
    <mergeCell ref="F255:G255"/>
    <mergeCell ref="J255:K255"/>
    <mergeCell ref="B256:L256"/>
    <mergeCell ref="A257:A261"/>
    <mergeCell ref="E257:E261"/>
    <mergeCell ref="I257:I261"/>
    <mergeCell ref="D258:D259"/>
    <mergeCell ref="H258:H259"/>
    <mergeCell ref="L258:L259"/>
    <mergeCell ref="B260:C260"/>
    <mergeCell ref="F260:G260"/>
    <mergeCell ref="J260:K260"/>
    <mergeCell ref="B261:C261"/>
    <mergeCell ref="F261:G261"/>
    <mergeCell ref="J261:K261"/>
    <mergeCell ref="F207:G207"/>
    <mergeCell ref="J207:K207"/>
    <mergeCell ref="B207:C207"/>
    <mergeCell ref="A203:A207"/>
    <mergeCell ref="E203:E207"/>
    <mergeCell ref="I203:I207"/>
    <mergeCell ref="B226:L226"/>
    <mergeCell ref="A227:A231"/>
    <mergeCell ref="E227:E231"/>
    <mergeCell ref="I227:I231"/>
    <mergeCell ref="D228:D229"/>
    <mergeCell ref="H228:H229"/>
    <mergeCell ref="L228:L229"/>
    <mergeCell ref="B230:C230"/>
    <mergeCell ref="F230:G230"/>
    <mergeCell ref="J230:K230"/>
    <mergeCell ref="B231:C231"/>
    <mergeCell ref="F231:G231"/>
    <mergeCell ref="J231:K231"/>
    <mergeCell ref="B208:L208"/>
    <mergeCell ref="A209:A213"/>
    <mergeCell ref="E209:E213"/>
    <mergeCell ref="I209:I213"/>
    <mergeCell ref="D210:D211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L293"/>
  <sheetViews>
    <sheetView topLeftCell="A272" workbookViewId="0">
      <selection activeCell="L283" sqref="L283"/>
    </sheetView>
  </sheetViews>
  <sheetFormatPr baseColWidth="10" defaultRowHeight="15" x14ac:dyDescent="0.2"/>
  <cols>
    <col min="3" max="3" width="20.1640625" customWidth="1"/>
    <col min="7" max="7" width="18.5" customWidth="1"/>
    <col min="11" max="11" width="21.33203125" customWidth="1"/>
    <col min="12" max="12" width="10.83203125" customWidth="1"/>
  </cols>
  <sheetData>
    <row r="1" spans="1:12" ht="73" customHeight="1" thickBot="1" x14ac:dyDescent="0.25">
      <c r="A1" s="167" t="s">
        <v>976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73" customHeight="1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x14ac:dyDescent="0.2">
      <c r="A4" s="118"/>
      <c r="B4" s="16" t="s">
        <v>0</v>
      </c>
      <c r="C4" s="102" t="s">
        <v>221</v>
      </c>
      <c r="D4" s="55" t="s">
        <v>546</v>
      </c>
      <c r="E4" s="118"/>
      <c r="F4" s="16" t="s">
        <v>0</v>
      </c>
      <c r="G4" s="102" t="s">
        <v>222</v>
      </c>
      <c r="H4" s="55" t="s">
        <v>546</v>
      </c>
      <c r="I4" s="118"/>
      <c r="J4" s="16" t="s">
        <v>0</v>
      </c>
      <c r="K4" s="102" t="s">
        <v>306</v>
      </c>
      <c r="L4" s="55" t="s">
        <v>546</v>
      </c>
    </row>
    <row r="5" spans="1:12" ht="24" x14ac:dyDescent="0.2">
      <c r="A5" s="119"/>
      <c r="B5" s="19" t="s">
        <v>2</v>
      </c>
      <c r="C5" s="70" t="s">
        <v>752</v>
      </c>
      <c r="D5" s="121">
        <f>6.3/H2</f>
        <v>0.96923076923076923</v>
      </c>
      <c r="E5" s="119"/>
      <c r="F5" s="19" t="s">
        <v>2</v>
      </c>
      <c r="G5" s="70" t="s">
        <v>753</v>
      </c>
      <c r="H5" s="121">
        <f>6.3/H2</f>
        <v>0.96923076923076923</v>
      </c>
      <c r="I5" s="119"/>
      <c r="J5" s="19" t="s">
        <v>2</v>
      </c>
      <c r="K5" s="70" t="s">
        <v>762</v>
      </c>
      <c r="L5" s="121">
        <f>140/H2</f>
        <v>21.53846153846154</v>
      </c>
    </row>
    <row r="6" spans="1:12" ht="42" customHeight="1" x14ac:dyDescent="0.2">
      <c r="A6" s="119"/>
      <c r="B6" s="19" t="s">
        <v>3</v>
      </c>
      <c r="C6" s="20" t="s">
        <v>237</v>
      </c>
      <c r="D6" s="131"/>
      <c r="E6" s="119"/>
      <c r="F6" s="19" t="s">
        <v>3</v>
      </c>
      <c r="G6" s="20" t="s">
        <v>217</v>
      </c>
      <c r="H6" s="131"/>
      <c r="I6" s="119"/>
      <c r="J6" s="19" t="s">
        <v>3</v>
      </c>
      <c r="K6" s="20" t="s">
        <v>307</v>
      </c>
      <c r="L6" s="131"/>
    </row>
    <row r="7" spans="1:12" ht="37" customHeight="1" x14ac:dyDescent="0.2">
      <c r="A7" s="119"/>
      <c r="B7" s="124" t="s">
        <v>5</v>
      </c>
      <c r="C7" s="125"/>
      <c r="D7" s="67"/>
      <c r="E7" s="119"/>
      <c r="F7" s="124" t="s">
        <v>6</v>
      </c>
      <c r="G7" s="126"/>
      <c r="H7" s="67"/>
      <c r="I7" s="119"/>
      <c r="J7" s="124" t="s">
        <v>111</v>
      </c>
      <c r="K7" s="125"/>
      <c r="L7" s="67"/>
    </row>
    <row r="8" spans="1:12" ht="16" customHeight="1" thickBot="1" x14ac:dyDescent="0.25">
      <c r="A8" s="120"/>
      <c r="B8" s="127" t="s">
        <v>4</v>
      </c>
      <c r="C8" s="128"/>
      <c r="D8" s="65">
        <f>D7*D5</f>
        <v>0</v>
      </c>
      <c r="E8" s="120"/>
      <c r="F8" s="127" t="s">
        <v>4</v>
      </c>
      <c r="G8" s="129"/>
      <c r="H8" s="65">
        <f>H7*H5</f>
        <v>0</v>
      </c>
      <c r="I8" s="120"/>
      <c r="J8" s="127" t="s">
        <v>4</v>
      </c>
      <c r="K8" s="128"/>
      <c r="L8" s="21">
        <f>L7*L5</f>
        <v>0</v>
      </c>
    </row>
    <row r="9" spans="1:12" ht="16" thickBot="1" x14ac:dyDescent="0.25">
      <c r="A9" s="49" t="s">
        <v>225</v>
      </c>
      <c r="B9" s="161" t="s">
        <v>172</v>
      </c>
      <c r="C9" s="161"/>
      <c r="D9" s="161"/>
      <c r="E9" s="161"/>
      <c r="F9" s="161"/>
      <c r="G9" s="161"/>
      <c r="H9" s="161"/>
      <c r="I9" s="223"/>
      <c r="J9" s="223"/>
      <c r="K9" s="43"/>
      <c r="L9" s="44"/>
    </row>
    <row r="10" spans="1:12" x14ac:dyDescent="0.2">
      <c r="A10" s="118"/>
      <c r="B10" s="16" t="s">
        <v>0</v>
      </c>
      <c r="C10" s="102" t="s">
        <v>223</v>
      </c>
      <c r="D10" s="55" t="s">
        <v>546</v>
      </c>
      <c r="E10" s="118"/>
      <c r="F10" s="16" t="s">
        <v>0</v>
      </c>
      <c r="G10" s="102" t="s">
        <v>224</v>
      </c>
      <c r="H10" s="55" t="s">
        <v>546</v>
      </c>
      <c r="I10" s="118"/>
      <c r="J10" s="16" t="s">
        <v>0</v>
      </c>
      <c r="K10" s="102" t="s">
        <v>311</v>
      </c>
      <c r="L10" s="55" t="s">
        <v>546</v>
      </c>
    </row>
    <row r="11" spans="1:12" ht="24" x14ac:dyDescent="0.2">
      <c r="A11" s="119"/>
      <c r="B11" s="19" t="s">
        <v>2</v>
      </c>
      <c r="C11" s="70" t="s">
        <v>764</v>
      </c>
      <c r="D11" s="121">
        <f>5/H2</f>
        <v>0.76923076923076927</v>
      </c>
      <c r="E11" s="119"/>
      <c r="F11" s="19" t="s">
        <v>2</v>
      </c>
      <c r="G11" s="70" t="s">
        <v>763</v>
      </c>
      <c r="H11" s="121">
        <f>5/H2</f>
        <v>0.76923076923076927</v>
      </c>
      <c r="I11" s="119"/>
      <c r="J11" s="19" t="s">
        <v>2</v>
      </c>
      <c r="K11" s="70" t="s">
        <v>765</v>
      </c>
      <c r="L11" s="121">
        <f>130/H2</f>
        <v>20</v>
      </c>
    </row>
    <row r="12" spans="1:12" ht="44" x14ac:dyDescent="0.2">
      <c r="A12" s="119"/>
      <c r="B12" s="19" t="s">
        <v>3</v>
      </c>
      <c r="C12" s="20" t="s">
        <v>237</v>
      </c>
      <c r="D12" s="131"/>
      <c r="E12" s="119"/>
      <c r="F12" s="19" t="s">
        <v>3</v>
      </c>
      <c r="G12" s="20" t="s">
        <v>217</v>
      </c>
      <c r="H12" s="131"/>
      <c r="I12" s="119"/>
      <c r="J12" s="19" t="s">
        <v>3</v>
      </c>
      <c r="K12" s="20" t="s">
        <v>308</v>
      </c>
      <c r="L12" s="131"/>
    </row>
    <row r="13" spans="1:12" ht="36" customHeight="1" x14ac:dyDescent="0.2">
      <c r="A13" s="119"/>
      <c r="B13" s="124" t="s">
        <v>5</v>
      </c>
      <c r="C13" s="125"/>
      <c r="D13" s="67"/>
      <c r="E13" s="119"/>
      <c r="F13" s="124" t="s">
        <v>6</v>
      </c>
      <c r="G13" s="126"/>
      <c r="H13" s="67"/>
      <c r="I13" s="119"/>
      <c r="J13" s="124" t="s">
        <v>111</v>
      </c>
      <c r="K13" s="125"/>
      <c r="L13" s="67"/>
    </row>
    <row r="14" spans="1:12" ht="16" thickBot="1" x14ac:dyDescent="0.25">
      <c r="A14" s="120"/>
      <c r="B14" s="127" t="s">
        <v>4</v>
      </c>
      <c r="C14" s="128"/>
      <c r="D14" s="65">
        <f>D13*D11</f>
        <v>0</v>
      </c>
      <c r="E14" s="120"/>
      <c r="F14" s="127" t="s">
        <v>4</v>
      </c>
      <c r="G14" s="129"/>
      <c r="H14" s="65">
        <f>H13*H11</f>
        <v>0</v>
      </c>
      <c r="I14" s="120"/>
      <c r="J14" s="127" t="s">
        <v>4</v>
      </c>
      <c r="K14" s="128"/>
      <c r="L14" s="65">
        <f>L13*L11</f>
        <v>0</v>
      </c>
    </row>
    <row r="15" spans="1:12" ht="16" thickBot="1" x14ac:dyDescent="0.25">
      <c r="A15" s="49" t="s">
        <v>225</v>
      </c>
      <c r="B15" s="161" t="s">
        <v>172</v>
      </c>
      <c r="C15" s="161"/>
      <c r="D15" s="161"/>
      <c r="E15" s="161"/>
      <c r="F15" s="161"/>
      <c r="G15" s="161"/>
      <c r="H15" s="161"/>
      <c r="I15" s="223"/>
      <c r="J15" s="223"/>
      <c r="K15" s="43"/>
      <c r="L15" s="44"/>
    </row>
    <row r="16" spans="1:12" x14ac:dyDescent="0.2">
      <c r="A16" s="118"/>
      <c r="B16" s="16" t="s">
        <v>0</v>
      </c>
      <c r="C16" s="102" t="s">
        <v>310</v>
      </c>
      <c r="D16" s="55" t="s">
        <v>546</v>
      </c>
      <c r="E16" s="118"/>
      <c r="F16" s="16" t="s">
        <v>0</v>
      </c>
      <c r="G16" s="102" t="s">
        <v>309</v>
      </c>
      <c r="H16" s="55" t="s">
        <v>546</v>
      </c>
      <c r="I16" s="118"/>
      <c r="J16" s="16" t="s">
        <v>0</v>
      </c>
      <c r="K16" s="102" t="s">
        <v>312</v>
      </c>
      <c r="L16" s="55" t="s">
        <v>546</v>
      </c>
    </row>
    <row r="17" spans="1:12" ht="24" x14ac:dyDescent="0.2">
      <c r="A17" s="119"/>
      <c r="B17" s="19" t="s">
        <v>2</v>
      </c>
      <c r="C17" s="70" t="s">
        <v>766</v>
      </c>
      <c r="D17" s="121">
        <f>5.2/H2</f>
        <v>0.8</v>
      </c>
      <c r="E17" s="119"/>
      <c r="F17" s="19" t="s">
        <v>2</v>
      </c>
      <c r="G17" s="70" t="s">
        <v>767</v>
      </c>
      <c r="H17" s="121">
        <f>5.2/H2</f>
        <v>0.8</v>
      </c>
      <c r="I17" s="119"/>
      <c r="J17" s="19" t="s">
        <v>2</v>
      </c>
      <c r="K17" s="70" t="s">
        <v>768</v>
      </c>
      <c r="L17" s="121">
        <f>140/H2</f>
        <v>21.53846153846154</v>
      </c>
    </row>
    <row r="18" spans="1:12" ht="44" x14ac:dyDescent="0.2">
      <c r="A18" s="119"/>
      <c r="B18" s="19" t="s">
        <v>3</v>
      </c>
      <c r="C18" s="20" t="s">
        <v>237</v>
      </c>
      <c r="D18" s="131"/>
      <c r="E18" s="119"/>
      <c r="F18" s="19" t="s">
        <v>3</v>
      </c>
      <c r="G18" s="20" t="s">
        <v>217</v>
      </c>
      <c r="H18" s="131"/>
      <c r="I18" s="119"/>
      <c r="J18" s="19" t="s">
        <v>3</v>
      </c>
      <c r="K18" s="20" t="s">
        <v>313</v>
      </c>
      <c r="L18" s="131"/>
    </row>
    <row r="19" spans="1:12" ht="26" customHeight="1" x14ac:dyDescent="0.2">
      <c r="A19" s="119"/>
      <c r="B19" s="124" t="s">
        <v>5</v>
      </c>
      <c r="C19" s="125"/>
      <c r="D19" s="67"/>
      <c r="E19" s="119"/>
      <c r="F19" s="124" t="s">
        <v>6</v>
      </c>
      <c r="G19" s="126"/>
      <c r="H19" s="67"/>
      <c r="I19" s="119"/>
      <c r="J19" s="124" t="s">
        <v>111</v>
      </c>
      <c r="K19" s="125"/>
      <c r="L19" s="67"/>
    </row>
    <row r="20" spans="1:12" ht="16" thickBot="1" x14ac:dyDescent="0.25">
      <c r="A20" s="120"/>
      <c r="B20" s="127" t="s">
        <v>4</v>
      </c>
      <c r="C20" s="128"/>
      <c r="D20" s="65">
        <f>D19*D17</f>
        <v>0</v>
      </c>
      <c r="E20" s="120"/>
      <c r="F20" s="127" t="s">
        <v>4</v>
      </c>
      <c r="G20" s="129"/>
      <c r="H20" s="65">
        <f>H19*H17</f>
        <v>0</v>
      </c>
      <c r="I20" s="120"/>
      <c r="J20" s="127" t="s">
        <v>4</v>
      </c>
      <c r="K20" s="128"/>
      <c r="L20" s="65">
        <f>L19*L17</f>
        <v>0</v>
      </c>
    </row>
    <row r="21" spans="1:12" ht="16" thickBot="1" x14ac:dyDescent="0.25">
      <c r="A21" s="49" t="s">
        <v>225</v>
      </c>
      <c r="B21" s="161" t="s">
        <v>172</v>
      </c>
      <c r="C21" s="161"/>
      <c r="D21" s="161"/>
      <c r="E21" s="161"/>
      <c r="F21" s="161"/>
      <c r="G21" s="161"/>
      <c r="H21" s="161"/>
      <c r="I21" s="223"/>
      <c r="J21" s="223"/>
      <c r="K21" s="43"/>
      <c r="L21" s="44"/>
    </row>
    <row r="22" spans="1:12" x14ac:dyDescent="0.2">
      <c r="A22" s="118"/>
      <c r="B22" s="16" t="s">
        <v>0</v>
      </c>
      <c r="C22" s="102" t="s">
        <v>1002</v>
      </c>
      <c r="D22" s="55" t="s">
        <v>546</v>
      </c>
      <c r="E22" s="118"/>
      <c r="F22" s="16" t="s">
        <v>0</v>
      </c>
      <c r="G22" s="102" t="s">
        <v>1001</v>
      </c>
      <c r="H22" s="55" t="s">
        <v>546</v>
      </c>
      <c r="I22" s="118"/>
      <c r="J22" s="16" t="s">
        <v>0</v>
      </c>
      <c r="K22" s="102" t="s">
        <v>1004</v>
      </c>
      <c r="L22" s="55" t="s">
        <v>546</v>
      </c>
    </row>
    <row r="23" spans="1:12" ht="24" x14ac:dyDescent="0.2">
      <c r="A23" s="119"/>
      <c r="B23" s="19" t="s">
        <v>2</v>
      </c>
      <c r="C23" s="70" t="s">
        <v>1000</v>
      </c>
      <c r="D23" s="121">
        <f>5/H2</f>
        <v>0.76923076923076927</v>
      </c>
      <c r="E23" s="119"/>
      <c r="F23" s="19" t="s">
        <v>2</v>
      </c>
      <c r="G23" s="70" t="s">
        <v>999</v>
      </c>
      <c r="H23" s="121">
        <f>5/H2</f>
        <v>0.76923076923076927</v>
      </c>
      <c r="I23" s="119"/>
      <c r="J23" s="19" t="s">
        <v>2</v>
      </c>
      <c r="K23" s="70" t="s">
        <v>998</v>
      </c>
      <c r="L23" s="121">
        <f>140/H2</f>
        <v>21.53846153846154</v>
      </c>
    </row>
    <row r="24" spans="1:12" ht="44" x14ac:dyDescent="0.2">
      <c r="A24" s="119"/>
      <c r="B24" s="19" t="s">
        <v>3</v>
      </c>
      <c r="C24" s="20" t="s">
        <v>237</v>
      </c>
      <c r="D24" s="131"/>
      <c r="E24" s="119"/>
      <c r="F24" s="19" t="s">
        <v>3</v>
      </c>
      <c r="G24" s="20" t="s">
        <v>217</v>
      </c>
      <c r="H24" s="131"/>
      <c r="I24" s="119"/>
      <c r="J24" s="19" t="s">
        <v>3</v>
      </c>
      <c r="K24" s="20" t="s">
        <v>1003</v>
      </c>
      <c r="L24" s="131"/>
    </row>
    <row r="25" spans="1:12" ht="30" customHeight="1" x14ac:dyDescent="0.2">
      <c r="A25" s="119"/>
      <c r="B25" s="124" t="s">
        <v>5</v>
      </c>
      <c r="C25" s="125"/>
      <c r="D25" s="67"/>
      <c r="E25" s="119"/>
      <c r="F25" s="124" t="s">
        <v>6</v>
      </c>
      <c r="G25" s="126"/>
      <c r="H25" s="67"/>
      <c r="I25" s="119"/>
      <c r="J25" s="124" t="s">
        <v>111</v>
      </c>
      <c r="K25" s="125"/>
      <c r="L25" s="67"/>
    </row>
    <row r="26" spans="1:12" ht="21" customHeight="1" thickBot="1" x14ac:dyDescent="0.25">
      <c r="A26" s="120"/>
      <c r="B26" s="127" t="s">
        <v>4</v>
      </c>
      <c r="C26" s="128"/>
      <c r="D26" s="65">
        <f>D25*D23</f>
        <v>0</v>
      </c>
      <c r="E26" s="120"/>
      <c r="F26" s="127" t="s">
        <v>4</v>
      </c>
      <c r="G26" s="129"/>
      <c r="H26" s="65">
        <f>H25*H23</f>
        <v>0</v>
      </c>
      <c r="I26" s="120"/>
      <c r="J26" s="127" t="s">
        <v>4</v>
      </c>
      <c r="K26" s="128"/>
      <c r="L26" s="65">
        <f>L25*L23</f>
        <v>0</v>
      </c>
    </row>
    <row r="27" spans="1:12" ht="21" customHeight="1" thickBot="1" x14ac:dyDescent="0.25">
      <c r="A27" s="49" t="s">
        <v>225</v>
      </c>
      <c r="B27" s="161" t="s">
        <v>172</v>
      </c>
      <c r="C27" s="161"/>
      <c r="D27" s="161"/>
      <c r="E27" s="161"/>
      <c r="F27" s="161"/>
      <c r="G27" s="161"/>
      <c r="H27" s="161"/>
      <c r="I27" s="223"/>
      <c r="J27" s="223"/>
      <c r="K27" s="43"/>
      <c r="L27" s="44"/>
    </row>
    <row r="28" spans="1:12" ht="21" customHeight="1" x14ac:dyDescent="0.2">
      <c r="A28" s="118"/>
      <c r="B28" s="16" t="s">
        <v>0</v>
      </c>
      <c r="C28" s="102" t="s">
        <v>1060</v>
      </c>
      <c r="D28" s="55" t="s">
        <v>546</v>
      </c>
      <c r="E28" s="118"/>
      <c r="F28" s="16" t="s">
        <v>0</v>
      </c>
      <c r="G28" s="102" t="s">
        <v>1061</v>
      </c>
      <c r="H28" s="55" t="s">
        <v>546</v>
      </c>
      <c r="I28" s="118"/>
      <c r="J28" s="16" t="s">
        <v>0</v>
      </c>
      <c r="K28" s="102" t="s">
        <v>1062</v>
      </c>
      <c r="L28" s="55" t="s">
        <v>546</v>
      </c>
    </row>
    <row r="29" spans="1:12" ht="30" customHeight="1" x14ac:dyDescent="0.2">
      <c r="A29" s="119"/>
      <c r="B29" s="19" t="s">
        <v>2</v>
      </c>
      <c r="C29" s="70" t="s">
        <v>1064</v>
      </c>
      <c r="D29" s="121">
        <f>5/H2</f>
        <v>0.76923076923076927</v>
      </c>
      <c r="E29" s="119"/>
      <c r="F29" s="19" t="s">
        <v>2</v>
      </c>
      <c r="G29" s="70" t="s">
        <v>1063</v>
      </c>
      <c r="H29" s="121">
        <f>5/H2</f>
        <v>0.76923076923076927</v>
      </c>
      <c r="I29" s="119"/>
      <c r="J29" s="19" t="s">
        <v>2</v>
      </c>
      <c r="K29" s="70" t="s">
        <v>1065</v>
      </c>
      <c r="L29" s="121">
        <f>140/H2</f>
        <v>21.53846153846154</v>
      </c>
    </row>
    <row r="30" spans="1:12" ht="54" customHeight="1" x14ac:dyDescent="0.2">
      <c r="A30" s="119"/>
      <c r="B30" s="19" t="s">
        <v>3</v>
      </c>
      <c r="C30" s="20" t="s">
        <v>237</v>
      </c>
      <c r="D30" s="131"/>
      <c r="E30" s="119"/>
      <c r="F30" s="19" t="s">
        <v>3</v>
      </c>
      <c r="G30" s="20" t="s">
        <v>217</v>
      </c>
      <c r="H30" s="131"/>
      <c r="I30" s="119"/>
      <c r="J30" s="19" t="s">
        <v>3</v>
      </c>
      <c r="K30" s="20" t="s">
        <v>1066</v>
      </c>
      <c r="L30" s="131"/>
    </row>
    <row r="31" spans="1:12" ht="21" customHeight="1" x14ac:dyDescent="0.2">
      <c r="A31" s="119"/>
      <c r="B31" s="124" t="s">
        <v>5</v>
      </c>
      <c r="C31" s="125"/>
      <c r="D31" s="67"/>
      <c r="E31" s="119"/>
      <c r="F31" s="124" t="s">
        <v>6</v>
      </c>
      <c r="G31" s="126"/>
      <c r="H31" s="67"/>
      <c r="I31" s="119"/>
      <c r="J31" s="124" t="s">
        <v>111</v>
      </c>
      <c r="K31" s="125"/>
      <c r="L31" s="67"/>
    </row>
    <row r="32" spans="1:12" ht="21" customHeight="1" thickBot="1" x14ac:dyDescent="0.25">
      <c r="A32" s="120"/>
      <c r="B32" s="127" t="s">
        <v>4</v>
      </c>
      <c r="C32" s="128"/>
      <c r="D32" s="65">
        <f>D31*D29</f>
        <v>0</v>
      </c>
      <c r="E32" s="120"/>
      <c r="F32" s="127" t="s">
        <v>4</v>
      </c>
      <c r="G32" s="129"/>
      <c r="H32" s="65">
        <f>H31*H29</f>
        <v>0</v>
      </c>
      <c r="I32" s="120"/>
      <c r="J32" s="127" t="s">
        <v>4</v>
      </c>
      <c r="K32" s="128"/>
      <c r="L32" s="65">
        <f>L31*L29</f>
        <v>0</v>
      </c>
    </row>
    <row r="33" spans="1:12" ht="21" customHeight="1" thickBot="1" x14ac:dyDescent="0.25">
      <c r="A33" s="49" t="s">
        <v>225</v>
      </c>
      <c r="B33" s="161" t="s">
        <v>172</v>
      </c>
      <c r="C33" s="161"/>
      <c r="D33" s="161"/>
      <c r="E33" s="161"/>
      <c r="F33" s="161"/>
      <c r="G33" s="161"/>
      <c r="H33" s="161"/>
      <c r="I33" s="223"/>
      <c r="J33" s="223"/>
      <c r="K33" s="43"/>
      <c r="L33" s="44"/>
    </row>
    <row r="34" spans="1:12" ht="21" customHeight="1" x14ac:dyDescent="0.2">
      <c r="A34" s="118"/>
      <c r="B34" s="16" t="s">
        <v>0</v>
      </c>
      <c r="C34" s="102" t="s">
        <v>2099</v>
      </c>
      <c r="D34" s="55" t="s">
        <v>546</v>
      </c>
      <c r="E34" s="118"/>
      <c r="F34" s="16" t="s">
        <v>0</v>
      </c>
      <c r="G34" s="102" t="s">
        <v>2100</v>
      </c>
      <c r="H34" s="55" t="s">
        <v>546</v>
      </c>
      <c r="I34" s="118"/>
      <c r="J34" s="16" t="s">
        <v>0</v>
      </c>
      <c r="K34" s="102" t="s">
        <v>2104</v>
      </c>
      <c r="L34" s="55" t="s">
        <v>546</v>
      </c>
    </row>
    <row r="35" spans="1:12" ht="31" customHeight="1" x14ac:dyDescent="0.2">
      <c r="A35" s="119"/>
      <c r="B35" s="19" t="s">
        <v>2</v>
      </c>
      <c r="C35" s="70" t="s">
        <v>2102</v>
      </c>
      <c r="D35" s="121">
        <f>5/H2</f>
        <v>0.76923076923076927</v>
      </c>
      <c r="E35" s="119"/>
      <c r="F35" s="19" t="s">
        <v>2</v>
      </c>
      <c r="G35" s="70" t="s">
        <v>2101</v>
      </c>
      <c r="H35" s="121">
        <f>5/H2</f>
        <v>0.76923076923076927</v>
      </c>
      <c r="I35" s="119"/>
      <c r="J35" s="19" t="s">
        <v>2</v>
      </c>
      <c r="K35" s="70" t="s">
        <v>1065</v>
      </c>
      <c r="L35" s="121">
        <f>140/H2</f>
        <v>21.53846153846154</v>
      </c>
    </row>
    <row r="36" spans="1:12" ht="46" customHeight="1" x14ac:dyDescent="0.2">
      <c r="A36" s="119"/>
      <c r="B36" s="19" t="s">
        <v>3</v>
      </c>
      <c r="C36" s="20" t="s">
        <v>237</v>
      </c>
      <c r="D36" s="131"/>
      <c r="E36" s="119"/>
      <c r="F36" s="19" t="s">
        <v>3</v>
      </c>
      <c r="G36" s="20" t="s">
        <v>217</v>
      </c>
      <c r="H36" s="131"/>
      <c r="I36" s="119"/>
      <c r="J36" s="19" t="s">
        <v>3</v>
      </c>
      <c r="K36" s="20" t="s">
        <v>2103</v>
      </c>
      <c r="L36" s="131"/>
    </row>
    <row r="37" spans="1:12" ht="21" customHeight="1" x14ac:dyDescent="0.2">
      <c r="A37" s="119"/>
      <c r="B37" s="124" t="s">
        <v>5</v>
      </c>
      <c r="C37" s="125"/>
      <c r="D37" s="67"/>
      <c r="E37" s="119"/>
      <c r="F37" s="124" t="s">
        <v>6</v>
      </c>
      <c r="G37" s="126"/>
      <c r="H37" s="67"/>
      <c r="I37" s="119"/>
      <c r="J37" s="124" t="s">
        <v>111</v>
      </c>
      <c r="K37" s="125"/>
      <c r="L37" s="67"/>
    </row>
    <row r="38" spans="1:12" ht="21" customHeight="1" thickBot="1" x14ac:dyDescent="0.25">
      <c r="A38" s="120"/>
      <c r="B38" s="127" t="s">
        <v>4</v>
      </c>
      <c r="C38" s="128"/>
      <c r="D38" s="65">
        <f>D37*D35</f>
        <v>0</v>
      </c>
      <c r="E38" s="120"/>
      <c r="F38" s="127" t="s">
        <v>4</v>
      </c>
      <c r="G38" s="129"/>
      <c r="H38" s="65">
        <f>H37*H35</f>
        <v>0</v>
      </c>
      <c r="I38" s="120"/>
      <c r="J38" s="127" t="s">
        <v>4</v>
      </c>
      <c r="K38" s="128"/>
      <c r="L38" s="65">
        <f>L37*L35</f>
        <v>0</v>
      </c>
    </row>
    <row r="39" spans="1:12" ht="21" customHeight="1" thickBot="1" x14ac:dyDescent="0.25">
      <c r="A39" s="49" t="s">
        <v>225</v>
      </c>
      <c r="B39" s="161" t="s">
        <v>172</v>
      </c>
      <c r="C39" s="161"/>
      <c r="D39" s="161"/>
      <c r="E39" s="161"/>
      <c r="F39" s="161"/>
      <c r="G39" s="161"/>
      <c r="H39" s="161"/>
      <c r="I39" s="223"/>
      <c r="J39" s="223"/>
      <c r="K39" s="43"/>
      <c r="L39" s="44"/>
    </row>
    <row r="40" spans="1:12" ht="21" customHeight="1" x14ac:dyDescent="0.2">
      <c r="A40" s="118"/>
      <c r="B40" s="16" t="s">
        <v>0</v>
      </c>
      <c r="C40" s="102" t="s">
        <v>1039</v>
      </c>
      <c r="D40" s="55" t="s">
        <v>546</v>
      </c>
      <c r="E40" s="118"/>
      <c r="F40" s="16" t="s">
        <v>0</v>
      </c>
      <c r="G40" s="102" t="s">
        <v>1040</v>
      </c>
      <c r="H40" s="55" t="s">
        <v>546</v>
      </c>
      <c r="I40" s="118"/>
      <c r="J40" s="16" t="s">
        <v>0</v>
      </c>
      <c r="K40" s="102" t="s">
        <v>1041</v>
      </c>
      <c r="L40" s="55" t="s">
        <v>546</v>
      </c>
    </row>
    <row r="41" spans="1:12" ht="21" customHeight="1" x14ac:dyDescent="0.2">
      <c r="A41" s="119"/>
      <c r="B41" s="19" t="s">
        <v>2</v>
      </c>
      <c r="C41" s="70" t="s">
        <v>1042</v>
      </c>
      <c r="D41" s="121">
        <f>5/H2</f>
        <v>0.76923076923076927</v>
      </c>
      <c r="E41" s="119"/>
      <c r="F41" s="19" t="s">
        <v>2</v>
      </c>
      <c r="G41" s="70" t="s">
        <v>1043</v>
      </c>
      <c r="H41" s="121">
        <f>5/H2</f>
        <v>0.76923076923076927</v>
      </c>
      <c r="I41" s="119"/>
      <c r="J41" s="19" t="s">
        <v>2</v>
      </c>
      <c r="K41" s="70" t="s">
        <v>1044</v>
      </c>
      <c r="L41" s="121">
        <f>140/H2</f>
        <v>21.53846153846154</v>
      </c>
    </row>
    <row r="42" spans="1:12" ht="51" customHeight="1" x14ac:dyDescent="0.2">
      <c r="A42" s="119"/>
      <c r="B42" s="19" t="s">
        <v>3</v>
      </c>
      <c r="C42" s="20" t="s">
        <v>237</v>
      </c>
      <c r="D42" s="131"/>
      <c r="E42" s="119"/>
      <c r="F42" s="19" t="s">
        <v>3</v>
      </c>
      <c r="G42" s="20" t="s">
        <v>217</v>
      </c>
      <c r="H42" s="131"/>
      <c r="I42" s="119"/>
      <c r="J42" s="19" t="s">
        <v>3</v>
      </c>
      <c r="K42" s="20" t="s">
        <v>1045</v>
      </c>
      <c r="L42" s="131"/>
    </row>
    <row r="43" spans="1:12" ht="21" customHeight="1" x14ac:dyDescent="0.2">
      <c r="A43" s="119"/>
      <c r="B43" s="124" t="s">
        <v>5</v>
      </c>
      <c r="C43" s="125"/>
      <c r="D43" s="67"/>
      <c r="E43" s="119"/>
      <c r="F43" s="124" t="s">
        <v>6</v>
      </c>
      <c r="G43" s="126"/>
      <c r="H43" s="67"/>
      <c r="I43" s="119"/>
      <c r="J43" s="124" t="s">
        <v>111</v>
      </c>
      <c r="K43" s="125"/>
      <c r="L43" s="67"/>
    </row>
    <row r="44" spans="1:12" ht="21" customHeight="1" thickBot="1" x14ac:dyDescent="0.25">
      <c r="A44" s="120"/>
      <c r="B44" s="127" t="s">
        <v>4</v>
      </c>
      <c r="C44" s="128"/>
      <c r="D44" s="65">
        <f>D43*D41</f>
        <v>0</v>
      </c>
      <c r="E44" s="120"/>
      <c r="F44" s="127" t="s">
        <v>4</v>
      </c>
      <c r="G44" s="129"/>
      <c r="H44" s="65">
        <f>H43*H41</f>
        <v>0</v>
      </c>
      <c r="I44" s="120"/>
      <c r="J44" s="127" t="s">
        <v>4</v>
      </c>
      <c r="K44" s="128"/>
      <c r="L44" s="65">
        <f>L43*L41</f>
        <v>0</v>
      </c>
    </row>
    <row r="45" spans="1:12" ht="21" customHeight="1" thickBot="1" x14ac:dyDescent="0.25">
      <c r="A45" s="49" t="s">
        <v>225</v>
      </c>
      <c r="B45" s="161" t="s">
        <v>172</v>
      </c>
      <c r="C45" s="161"/>
      <c r="D45" s="161"/>
      <c r="E45" s="161"/>
      <c r="F45" s="161"/>
      <c r="G45" s="161"/>
      <c r="H45" s="161"/>
      <c r="I45" s="223"/>
      <c r="J45" s="223"/>
      <c r="K45" s="43"/>
      <c r="L45" s="44"/>
    </row>
    <row r="46" spans="1:12" ht="21" customHeight="1" x14ac:dyDescent="0.2">
      <c r="A46" s="118"/>
      <c r="B46" s="16" t="s">
        <v>0</v>
      </c>
      <c r="C46" s="102" t="s">
        <v>1049</v>
      </c>
      <c r="D46" s="55" t="s">
        <v>546</v>
      </c>
      <c r="E46" s="118"/>
      <c r="F46" s="16" t="s">
        <v>0</v>
      </c>
      <c r="G46" s="102" t="s">
        <v>1048</v>
      </c>
      <c r="H46" s="55" t="s">
        <v>546</v>
      </c>
      <c r="I46" s="118"/>
      <c r="J46" s="16" t="s">
        <v>0</v>
      </c>
      <c r="K46" s="102" t="s">
        <v>1047</v>
      </c>
      <c r="L46" s="55" t="s">
        <v>546</v>
      </c>
    </row>
    <row r="47" spans="1:12" ht="26" customHeight="1" x14ac:dyDescent="0.2">
      <c r="A47" s="119"/>
      <c r="B47" s="19" t="s">
        <v>2</v>
      </c>
      <c r="C47" s="70" t="s">
        <v>1050</v>
      </c>
      <c r="D47" s="121">
        <f>5/H2</f>
        <v>0.76923076923076927</v>
      </c>
      <c r="E47" s="119"/>
      <c r="F47" s="19" t="s">
        <v>2</v>
      </c>
      <c r="G47" s="70" t="s">
        <v>1051</v>
      </c>
      <c r="H47" s="121">
        <f>5/H2</f>
        <v>0.76923076923076927</v>
      </c>
      <c r="I47" s="119"/>
      <c r="J47" s="19" t="s">
        <v>2</v>
      </c>
      <c r="K47" s="70" t="s">
        <v>1046</v>
      </c>
      <c r="L47" s="121">
        <f>140/H2</f>
        <v>21.53846153846154</v>
      </c>
    </row>
    <row r="48" spans="1:12" ht="50" customHeight="1" x14ac:dyDescent="0.2">
      <c r="A48" s="119"/>
      <c r="B48" s="19" t="s">
        <v>3</v>
      </c>
      <c r="C48" s="20" t="s">
        <v>237</v>
      </c>
      <c r="D48" s="131"/>
      <c r="E48" s="119"/>
      <c r="F48" s="19" t="s">
        <v>3</v>
      </c>
      <c r="G48" s="20" t="s">
        <v>217</v>
      </c>
      <c r="H48" s="131"/>
      <c r="I48" s="119"/>
      <c r="J48" s="19" t="s">
        <v>3</v>
      </c>
      <c r="K48" s="20" t="s">
        <v>1052</v>
      </c>
      <c r="L48" s="131"/>
    </row>
    <row r="49" spans="1:12" ht="28" customHeight="1" x14ac:dyDescent="0.2">
      <c r="A49" s="119"/>
      <c r="B49" s="124" t="s">
        <v>5</v>
      </c>
      <c r="C49" s="125"/>
      <c r="D49" s="67"/>
      <c r="E49" s="119"/>
      <c r="F49" s="124" t="s">
        <v>6</v>
      </c>
      <c r="G49" s="126"/>
      <c r="H49" s="67"/>
      <c r="I49" s="119"/>
      <c r="J49" s="124" t="s">
        <v>111</v>
      </c>
      <c r="K49" s="125"/>
      <c r="L49" s="67"/>
    </row>
    <row r="50" spans="1:12" ht="21" customHeight="1" thickBot="1" x14ac:dyDescent="0.25">
      <c r="A50" s="120"/>
      <c r="B50" s="127" t="s">
        <v>4</v>
      </c>
      <c r="C50" s="128"/>
      <c r="D50" s="65">
        <f>D49*D47</f>
        <v>0</v>
      </c>
      <c r="E50" s="120"/>
      <c r="F50" s="127" t="s">
        <v>4</v>
      </c>
      <c r="G50" s="129"/>
      <c r="H50" s="65">
        <f>H49*H47</f>
        <v>0</v>
      </c>
      <c r="I50" s="120"/>
      <c r="J50" s="127" t="s">
        <v>4</v>
      </c>
      <c r="K50" s="128"/>
      <c r="L50" s="65">
        <f>L49*L47</f>
        <v>0</v>
      </c>
    </row>
    <row r="51" spans="1:12" ht="16" thickBot="1" x14ac:dyDescent="0.25">
      <c r="A51" s="49" t="s">
        <v>225</v>
      </c>
      <c r="B51" s="161" t="s">
        <v>172</v>
      </c>
      <c r="C51" s="161"/>
      <c r="D51" s="161"/>
      <c r="E51" s="161"/>
      <c r="F51" s="161"/>
      <c r="G51" s="161"/>
      <c r="H51" s="161"/>
      <c r="I51" s="223"/>
      <c r="J51" s="223"/>
      <c r="K51" s="43"/>
      <c r="L51" s="44"/>
    </row>
    <row r="52" spans="1:12" x14ac:dyDescent="0.2">
      <c r="A52" s="118"/>
      <c r="B52" s="16" t="s">
        <v>0</v>
      </c>
      <c r="C52" s="102" t="s">
        <v>1031</v>
      </c>
      <c r="D52" s="55" t="s">
        <v>546</v>
      </c>
      <c r="E52" s="118"/>
      <c r="F52" s="16" t="s">
        <v>0</v>
      </c>
      <c r="G52" s="102" t="s">
        <v>1026</v>
      </c>
      <c r="H52" s="55" t="s">
        <v>546</v>
      </c>
      <c r="I52" s="118"/>
      <c r="J52" s="16" t="s">
        <v>0</v>
      </c>
      <c r="K52" s="102" t="s">
        <v>1027</v>
      </c>
      <c r="L52" s="55" t="s">
        <v>546</v>
      </c>
    </row>
    <row r="53" spans="1:12" ht="24" x14ac:dyDescent="0.2">
      <c r="A53" s="119"/>
      <c r="B53" s="19" t="s">
        <v>2</v>
      </c>
      <c r="C53" s="70" t="s">
        <v>1028</v>
      </c>
      <c r="D53" s="121">
        <f>5/H2</f>
        <v>0.76923076923076927</v>
      </c>
      <c r="E53" s="119"/>
      <c r="F53" s="19" t="s">
        <v>2</v>
      </c>
      <c r="G53" s="70" t="s">
        <v>1102</v>
      </c>
      <c r="H53" s="121">
        <f>5/H2</f>
        <v>0.76923076923076927</v>
      </c>
      <c r="I53" s="119"/>
      <c r="J53" s="19" t="s">
        <v>2</v>
      </c>
      <c r="K53" s="70" t="s">
        <v>1029</v>
      </c>
      <c r="L53" s="121">
        <f>140/H2</f>
        <v>21.53846153846154</v>
      </c>
    </row>
    <row r="54" spans="1:12" ht="44" x14ac:dyDescent="0.2">
      <c r="A54" s="119"/>
      <c r="B54" s="19" t="s">
        <v>3</v>
      </c>
      <c r="C54" s="20" t="s">
        <v>237</v>
      </c>
      <c r="D54" s="131"/>
      <c r="E54" s="119"/>
      <c r="F54" s="19" t="s">
        <v>3</v>
      </c>
      <c r="G54" s="20" t="s">
        <v>217</v>
      </c>
      <c r="H54" s="131"/>
      <c r="I54" s="119"/>
      <c r="J54" s="19" t="s">
        <v>3</v>
      </c>
      <c r="K54" s="20" t="s">
        <v>1030</v>
      </c>
      <c r="L54" s="131"/>
    </row>
    <row r="55" spans="1:12" ht="25" customHeight="1" x14ac:dyDescent="0.2">
      <c r="A55" s="119"/>
      <c r="B55" s="124" t="s">
        <v>5</v>
      </c>
      <c r="C55" s="125"/>
      <c r="D55" s="67"/>
      <c r="E55" s="119"/>
      <c r="F55" s="124" t="s">
        <v>6</v>
      </c>
      <c r="G55" s="126"/>
      <c r="H55" s="67"/>
      <c r="I55" s="119"/>
      <c r="J55" s="124" t="s">
        <v>111</v>
      </c>
      <c r="K55" s="125"/>
      <c r="L55" s="67"/>
    </row>
    <row r="56" spans="1:12" ht="16" thickBot="1" x14ac:dyDescent="0.25">
      <c r="A56" s="120"/>
      <c r="B56" s="127" t="s">
        <v>4</v>
      </c>
      <c r="C56" s="128"/>
      <c r="D56" s="65">
        <f>D55*D53</f>
        <v>0</v>
      </c>
      <c r="E56" s="120"/>
      <c r="F56" s="127" t="s">
        <v>4</v>
      </c>
      <c r="G56" s="129"/>
      <c r="H56" s="65">
        <f>H55*H53</f>
        <v>0</v>
      </c>
      <c r="I56" s="120"/>
      <c r="J56" s="127" t="s">
        <v>4</v>
      </c>
      <c r="K56" s="128"/>
      <c r="L56" s="65">
        <f>L55*L53</f>
        <v>0</v>
      </c>
    </row>
    <row r="57" spans="1:12" ht="16" thickBot="1" x14ac:dyDescent="0.25">
      <c r="A57" s="49" t="s">
        <v>225</v>
      </c>
      <c r="B57" s="161" t="s">
        <v>172</v>
      </c>
      <c r="C57" s="161"/>
      <c r="D57" s="161"/>
      <c r="E57" s="161"/>
      <c r="F57" s="161"/>
      <c r="G57" s="161"/>
      <c r="H57" s="161"/>
      <c r="I57" s="223"/>
      <c r="J57" s="223"/>
      <c r="K57" s="43"/>
      <c r="L57" s="44"/>
    </row>
    <row r="58" spans="1:12" x14ac:dyDescent="0.2">
      <c r="A58" s="118"/>
      <c r="B58" s="16" t="s">
        <v>0</v>
      </c>
      <c r="C58" s="102" t="s">
        <v>2126</v>
      </c>
      <c r="D58" s="55" t="s">
        <v>546</v>
      </c>
      <c r="E58" s="118"/>
      <c r="F58" s="16" t="s">
        <v>0</v>
      </c>
      <c r="G58" s="102" t="s">
        <v>2132</v>
      </c>
      <c r="H58" s="55" t="s">
        <v>546</v>
      </c>
      <c r="I58" s="118"/>
      <c r="J58" s="16" t="s">
        <v>0</v>
      </c>
      <c r="K58" s="102" t="s">
        <v>2127</v>
      </c>
      <c r="L58" s="55" t="s">
        <v>546</v>
      </c>
    </row>
    <row r="59" spans="1:12" ht="24" x14ac:dyDescent="0.2">
      <c r="A59" s="119"/>
      <c r="B59" s="19" t="s">
        <v>2</v>
      </c>
      <c r="C59" s="70" t="s">
        <v>2130</v>
      </c>
      <c r="D59" s="121">
        <f>5/H2</f>
        <v>0.76923076923076927</v>
      </c>
      <c r="E59" s="119"/>
      <c r="F59" s="19" t="s">
        <v>2</v>
      </c>
      <c r="G59" s="70" t="s">
        <v>2129</v>
      </c>
      <c r="H59" s="121">
        <f>5/H2</f>
        <v>0.76923076923076927</v>
      </c>
      <c r="I59" s="119"/>
      <c r="J59" s="19" t="s">
        <v>2</v>
      </c>
      <c r="K59" s="70" t="s">
        <v>2128</v>
      </c>
      <c r="L59" s="121">
        <f>140/H2</f>
        <v>21.53846153846154</v>
      </c>
    </row>
    <row r="60" spans="1:12" ht="44" x14ac:dyDescent="0.2">
      <c r="A60" s="119"/>
      <c r="B60" s="19" t="s">
        <v>3</v>
      </c>
      <c r="C60" s="20" t="s">
        <v>237</v>
      </c>
      <c r="D60" s="131"/>
      <c r="E60" s="119"/>
      <c r="F60" s="19" t="s">
        <v>3</v>
      </c>
      <c r="G60" s="20" t="s">
        <v>217</v>
      </c>
      <c r="H60" s="131"/>
      <c r="I60" s="119"/>
      <c r="J60" s="19" t="s">
        <v>3</v>
      </c>
      <c r="K60" s="20" t="s">
        <v>2131</v>
      </c>
      <c r="L60" s="131"/>
    </row>
    <row r="61" spans="1:12" ht="35" customHeight="1" x14ac:dyDescent="0.2">
      <c r="A61" s="119"/>
      <c r="B61" s="124" t="s">
        <v>5</v>
      </c>
      <c r="C61" s="125"/>
      <c r="D61" s="67"/>
      <c r="E61" s="119"/>
      <c r="F61" s="124" t="s">
        <v>6</v>
      </c>
      <c r="G61" s="126"/>
      <c r="H61" s="67"/>
      <c r="I61" s="119"/>
      <c r="J61" s="124" t="s">
        <v>111</v>
      </c>
      <c r="K61" s="125"/>
      <c r="L61" s="67"/>
    </row>
    <row r="62" spans="1:12" ht="16" thickBot="1" x14ac:dyDescent="0.25">
      <c r="A62" s="120"/>
      <c r="B62" s="127" t="s">
        <v>4</v>
      </c>
      <c r="C62" s="128"/>
      <c r="D62" s="65">
        <f>D61*D59</f>
        <v>0</v>
      </c>
      <c r="E62" s="120"/>
      <c r="F62" s="127" t="s">
        <v>4</v>
      </c>
      <c r="G62" s="129"/>
      <c r="H62" s="65">
        <f>H61*H59</f>
        <v>0</v>
      </c>
      <c r="I62" s="120"/>
      <c r="J62" s="127" t="s">
        <v>4</v>
      </c>
      <c r="K62" s="128"/>
      <c r="L62" s="65">
        <f>L61*L59</f>
        <v>0</v>
      </c>
    </row>
    <row r="63" spans="1:12" ht="16" thickBot="1" x14ac:dyDescent="0.25">
      <c r="A63" s="49" t="s">
        <v>225</v>
      </c>
      <c r="B63" s="161" t="s">
        <v>172</v>
      </c>
      <c r="C63" s="161"/>
      <c r="D63" s="161"/>
      <c r="E63" s="161"/>
      <c r="F63" s="161"/>
      <c r="G63" s="161"/>
      <c r="H63" s="161"/>
      <c r="I63" s="223"/>
      <c r="J63" s="223"/>
      <c r="K63" s="43"/>
      <c r="L63" s="44"/>
    </row>
    <row r="64" spans="1:12" x14ac:dyDescent="0.2">
      <c r="A64" s="118"/>
      <c r="B64" s="16" t="s">
        <v>0</v>
      </c>
      <c r="C64" s="102" t="s">
        <v>2133</v>
      </c>
      <c r="D64" s="55" t="s">
        <v>546</v>
      </c>
      <c r="E64" s="118"/>
      <c r="F64" s="16" t="s">
        <v>0</v>
      </c>
      <c r="G64" s="102" t="s">
        <v>2134</v>
      </c>
      <c r="H64" s="55" t="s">
        <v>546</v>
      </c>
      <c r="I64" s="118"/>
      <c r="J64" s="16" t="s">
        <v>0</v>
      </c>
      <c r="K64" s="102" t="s">
        <v>2135</v>
      </c>
      <c r="L64" s="55" t="s">
        <v>546</v>
      </c>
    </row>
    <row r="65" spans="1:12" ht="24" x14ac:dyDescent="0.2">
      <c r="A65" s="119"/>
      <c r="B65" s="19" t="s">
        <v>2</v>
      </c>
      <c r="C65" s="70" t="s">
        <v>2138</v>
      </c>
      <c r="D65" s="121">
        <f>5/H2</f>
        <v>0.76923076923076927</v>
      </c>
      <c r="E65" s="119"/>
      <c r="F65" s="19" t="s">
        <v>2</v>
      </c>
      <c r="G65" s="70" t="s">
        <v>2137</v>
      </c>
      <c r="H65" s="121">
        <f>5/H2</f>
        <v>0.76923076923076927</v>
      </c>
      <c r="I65" s="119"/>
      <c r="J65" s="19" t="s">
        <v>2</v>
      </c>
      <c r="K65" s="70" t="s">
        <v>2136</v>
      </c>
      <c r="L65" s="121">
        <f>140/H2</f>
        <v>21.53846153846154</v>
      </c>
    </row>
    <row r="66" spans="1:12" ht="44" x14ac:dyDescent="0.2">
      <c r="A66" s="119"/>
      <c r="B66" s="19" t="s">
        <v>3</v>
      </c>
      <c r="C66" s="20" t="s">
        <v>237</v>
      </c>
      <c r="D66" s="131"/>
      <c r="E66" s="119"/>
      <c r="F66" s="19" t="s">
        <v>3</v>
      </c>
      <c r="G66" s="20" t="s">
        <v>217</v>
      </c>
      <c r="H66" s="131"/>
      <c r="I66" s="119"/>
      <c r="J66" s="19" t="s">
        <v>3</v>
      </c>
      <c r="K66" s="20" t="s">
        <v>2139</v>
      </c>
      <c r="L66" s="131"/>
    </row>
    <row r="67" spans="1:12" ht="29" customHeight="1" x14ac:dyDescent="0.2">
      <c r="A67" s="119"/>
      <c r="B67" s="124" t="s">
        <v>5</v>
      </c>
      <c r="C67" s="125"/>
      <c r="D67" s="67"/>
      <c r="E67" s="119"/>
      <c r="F67" s="124" t="s">
        <v>6</v>
      </c>
      <c r="G67" s="126"/>
      <c r="H67" s="67"/>
      <c r="I67" s="119"/>
      <c r="J67" s="124" t="s">
        <v>111</v>
      </c>
      <c r="K67" s="125"/>
      <c r="L67" s="67"/>
    </row>
    <row r="68" spans="1:12" ht="16" thickBot="1" x14ac:dyDescent="0.25">
      <c r="A68" s="120"/>
      <c r="B68" s="127" t="s">
        <v>4</v>
      </c>
      <c r="C68" s="128"/>
      <c r="D68" s="65">
        <f>D67*D65</f>
        <v>0</v>
      </c>
      <c r="E68" s="120"/>
      <c r="F68" s="127" t="s">
        <v>4</v>
      </c>
      <c r="G68" s="129"/>
      <c r="H68" s="65">
        <f>H67*H65</f>
        <v>0</v>
      </c>
      <c r="I68" s="120"/>
      <c r="J68" s="127" t="s">
        <v>4</v>
      </c>
      <c r="K68" s="128"/>
      <c r="L68" s="65">
        <f>L67*L65</f>
        <v>0</v>
      </c>
    </row>
    <row r="69" spans="1:12" ht="16" thickBot="1" x14ac:dyDescent="0.25">
      <c r="A69" s="49" t="s">
        <v>225</v>
      </c>
      <c r="B69" s="161" t="s">
        <v>172</v>
      </c>
      <c r="C69" s="161"/>
      <c r="D69" s="161"/>
      <c r="E69" s="161"/>
      <c r="F69" s="161"/>
      <c r="G69" s="161"/>
      <c r="H69" s="161"/>
      <c r="I69" s="223"/>
      <c r="J69" s="223"/>
      <c r="K69" s="43"/>
      <c r="L69" s="44"/>
    </row>
    <row r="70" spans="1:12" x14ac:dyDescent="0.2">
      <c r="A70" s="118"/>
      <c r="B70" s="16" t="s">
        <v>0</v>
      </c>
      <c r="C70" s="102" t="s">
        <v>1005</v>
      </c>
      <c r="D70" s="55" t="s">
        <v>546</v>
      </c>
      <c r="E70" s="118"/>
      <c r="F70" s="16" t="s">
        <v>0</v>
      </c>
      <c r="G70" s="102" t="s">
        <v>1006</v>
      </c>
      <c r="H70" s="55" t="s">
        <v>546</v>
      </c>
      <c r="I70" s="118"/>
      <c r="J70" s="16" t="s">
        <v>0</v>
      </c>
      <c r="K70" s="102" t="s">
        <v>1007</v>
      </c>
      <c r="L70" s="55" t="s">
        <v>546</v>
      </c>
    </row>
    <row r="71" spans="1:12" ht="24" x14ac:dyDescent="0.2">
      <c r="A71" s="119"/>
      <c r="B71" s="19" t="s">
        <v>2</v>
      </c>
      <c r="C71" s="70" t="s">
        <v>1010</v>
      </c>
      <c r="D71" s="121">
        <f>5.2/H2</f>
        <v>0.8</v>
      </c>
      <c r="E71" s="119"/>
      <c r="F71" s="19" t="s">
        <v>2</v>
      </c>
      <c r="G71" s="70" t="s">
        <v>1009</v>
      </c>
      <c r="H71" s="121">
        <f>5.2/H2</f>
        <v>0.8</v>
      </c>
      <c r="I71" s="119"/>
      <c r="J71" s="19" t="s">
        <v>2</v>
      </c>
      <c r="K71" s="70" t="s">
        <v>1008</v>
      </c>
      <c r="L71" s="121">
        <f>140/H2</f>
        <v>21.53846153846154</v>
      </c>
    </row>
    <row r="72" spans="1:12" ht="44" x14ac:dyDescent="0.2">
      <c r="A72" s="119"/>
      <c r="B72" s="19" t="s">
        <v>3</v>
      </c>
      <c r="C72" s="20" t="s">
        <v>237</v>
      </c>
      <c r="D72" s="131"/>
      <c r="E72" s="119"/>
      <c r="F72" s="19" t="s">
        <v>3</v>
      </c>
      <c r="G72" s="20" t="s">
        <v>217</v>
      </c>
      <c r="H72" s="131"/>
      <c r="I72" s="119"/>
      <c r="J72" s="19" t="s">
        <v>3</v>
      </c>
      <c r="K72" s="20" t="s">
        <v>1011</v>
      </c>
      <c r="L72" s="131"/>
    </row>
    <row r="73" spans="1:12" ht="34" customHeight="1" x14ac:dyDescent="0.2">
      <c r="A73" s="119"/>
      <c r="B73" s="124" t="s">
        <v>5</v>
      </c>
      <c r="C73" s="125"/>
      <c r="D73" s="67"/>
      <c r="E73" s="119"/>
      <c r="F73" s="124" t="s">
        <v>6</v>
      </c>
      <c r="G73" s="126"/>
      <c r="H73" s="67"/>
      <c r="I73" s="119"/>
      <c r="J73" s="124" t="s">
        <v>111</v>
      </c>
      <c r="K73" s="125"/>
      <c r="L73" s="67"/>
    </row>
    <row r="74" spans="1:12" ht="16" thickBot="1" x14ac:dyDescent="0.25">
      <c r="A74" s="120"/>
      <c r="B74" s="127" t="s">
        <v>4</v>
      </c>
      <c r="C74" s="128"/>
      <c r="D74" s="65">
        <f>D73*D71</f>
        <v>0</v>
      </c>
      <c r="E74" s="120"/>
      <c r="F74" s="127" t="s">
        <v>4</v>
      </c>
      <c r="G74" s="129"/>
      <c r="H74" s="65">
        <f>H73*H71</f>
        <v>0</v>
      </c>
      <c r="I74" s="120"/>
      <c r="J74" s="127" t="s">
        <v>4</v>
      </c>
      <c r="K74" s="128"/>
      <c r="L74" s="21">
        <f>L73*L71</f>
        <v>0</v>
      </c>
    </row>
    <row r="75" spans="1:12" ht="16" thickBot="1" x14ac:dyDescent="0.25">
      <c r="A75" s="49" t="s">
        <v>225</v>
      </c>
      <c r="B75" s="161" t="s">
        <v>172</v>
      </c>
      <c r="C75" s="161"/>
      <c r="D75" s="161"/>
      <c r="E75" s="161"/>
      <c r="F75" s="161"/>
      <c r="G75" s="161"/>
      <c r="H75" s="161"/>
      <c r="I75" s="223"/>
      <c r="J75" s="223"/>
      <c r="K75" s="43"/>
      <c r="L75" s="44"/>
    </row>
    <row r="76" spans="1:12" x14ac:dyDescent="0.2">
      <c r="A76" s="118"/>
      <c r="B76" s="16" t="s">
        <v>0</v>
      </c>
      <c r="C76" s="102" t="s">
        <v>983</v>
      </c>
      <c r="D76" s="55" t="s">
        <v>546</v>
      </c>
      <c r="E76" s="118"/>
      <c r="F76" s="16" t="s">
        <v>0</v>
      </c>
      <c r="G76" s="102" t="s">
        <v>984</v>
      </c>
      <c r="H76" s="55" t="s">
        <v>546</v>
      </c>
      <c r="I76" s="118"/>
      <c r="J76" s="16" t="s">
        <v>0</v>
      </c>
      <c r="K76" s="102" t="s">
        <v>985</v>
      </c>
      <c r="L76" s="55" t="s">
        <v>546</v>
      </c>
    </row>
    <row r="77" spans="1:12" ht="24" x14ac:dyDescent="0.2">
      <c r="A77" s="119"/>
      <c r="B77" s="19" t="s">
        <v>2</v>
      </c>
      <c r="C77" s="70" t="s">
        <v>987</v>
      </c>
      <c r="D77" s="121">
        <f>5.2/H2</f>
        <v>0.8</v>
      </c>
      <c r="E77" s="119"/>
      <c r="F77" s="19" t="s">
        <v>2</v>
      </c>
      <c r="G77" s="70" t="s">
        <v>986</v>
      </c>
      <c r="H77" s="121">
        <f>5.2/H2</f>
        <v>0.8</v>
      </c>
      <c r="I77" s="119"/>
      <c r="J77" s="19" t="s">
        <v>2</v>
      </c>
      <c r="K77" s="70" t="s">
        <v>988</v>
      </c>
      <c r="L77" s="121">
        <f>140/H2</f>
        <v>21.53846153846154</v>
      </c>
    </row>
    <row r="78" spans="1:12" ht="44" x14ac:dyDescent="0.2">
      <c r="A78" s="119"/>
      <c r="B78" s="19" t="s">
        <v>3</v>
      </c>
      <c r="C78" s="20" t="s">
        <v>237</v>
      </c>
      <c r="D78" s="131"/>
      <c r="E78" s="119"/>
      <c r="F78" s="19" t="s">
        <v>3</v>
      </c>
      <c r="G78" s="20" t="s">
        <v>217</v>
      </c>
      <c r="H78" s="131"/>
      <c r="I78" s="119"/>
      <c r="J78" s="19" t="s">
        <v>3</v>
      </c>
      <c r="K78" s="20" t="s">
        <v>989</v>
      </c>
      <c r="L78" s="131"/>
    </row>
    <row r="79" spans="1:12" ht="25" customHeight="1" x14ac:dyDescent="0.2">
      <c r="A79" s="119"/>
      <c r="B79" s="124" t="s">
        <v>5</v>
      </c>
      <c r="C79" s="125"/>
      <c r="D79" s="67"/>
      <c r="E79" s="119"/>
      <c r="F79" s="124" t="s">
        <v>6</v>
      </c>
      <c r="G79" s="126"/>
      <c r="H79" s="67"/>
      <c r="I79" s="119"/>
      <c r="J79" s="124" t="s">
        <v>111</v>
      </c>
      <c r="K79" s="125"/>
      <c r="L79" s="67"/>
    </row>
    <row r="80" spans="1:12" ht="16" thickBot="1" x14ac:dyDescent="0.25">
      <c r="A80" s="120"/>
      <c r="B80" s="127" t="s">
        <v>4</v>
      </c>
      <c r="C80" s="128"/>
      <c r="D80" s="65">
        <f>D79*D77</f>
        <v>0</v>
      </c>
      <c r="E80" s="120"/>
      <c r="F80" s="127" t="s">
        <v>4</v>
      </c>
      <c r="G80" s="129"/>
      <c r="H80" s="65">
        <f>H79*H77</f>
        <v>0</v>
      </c>
      <c r="I80" s="120"/>
      <c r="J80" s="127" t="s">
        <v>4</v>
      </c>
      <c r="K80" s="128"/>
      <c r="L80" s="21">
        <f>L79*L77</f>
        <v>0</v>
      </c>
    </row>
    <row r="81" spans="1:12" ht="16" customHeight="1" thickBot="1" x14ac:dyDescent="0.25">
      <c r="A81" s="49" t="s">
        <v>225</v>
      </c>
      <c r="B81" s="161" t="s">
        <v>172</v>
      </c>
      <c r="C81" s="161"/>
      <c r="D81" s="161"/>
      <c r="E81" s="161"/>
      <c r="F81" s="161"/>
      <c r="G81" s="161"/>
      <c r="H81" s="161"/>
      <c r="I81" s="223"/>
      <c r="J81" s="223"/>
      <c r="K81" s="43"/>
      <c r="L81" s="44"/>
    </row>
    <row r="82" spans="1:12" x14ac:dyDescent="0.2">
      <c r="A82" s="118"/>
      <c r="B82" s="16" t="s">
        <v>0</v>
      </c>
      <c r="C82" s="102" t="s">
        <v>2009</v>
      </c>
      <c r="D82" s="55" t="s">
        <v>546</v>
      </c>
      <c r="E82" s="118"/>
      <c r="F82" s="16" t="s">
        <v>0</v>
      </c>
      <c r="G82" s="102" t="s">
        <v>2010</v>
      </c>
      <c r="H82" s="55" t="s">
        <v>546</v>
      </c>
      <c r="I82" s="118"/>
      <c r="J82" s="16" t="s">
        <v>0</v>
      </c>
      <c r="K82" s="102" t="s">
        <v>2011</v>
      </c>
      <c r="L82" s="55" t="s">
        <v>546</v>
      </c>
    </row>
    <row r="83" spans="1:12" ht="24" x14ac:dyDescent="0.2">
      <c r="A83" s="119"/>
      <c r="B83" s="19" t="s">
        <v>2</v>
      </c>
      <c r="C83" s="70" t="s">
        <v>2013</v>
      </c>
      <c r="D83" s="121">
        <f>5.2/H2</f>
        <v>0.8</v>
      </c>
      <c r="E83" s="119"/>
      <c r="F83" s="19" t="s">
        <v>2</v>
      </c>
      <c r="G83" s="70" t="s">
        <v>2012</v>
      </c>
      <c r="H83" s="121">
        <f>5.2/H2</f>
        <v>0.8</v>
      </c>
      <c r="I83" s="119"/>
      <c r="J83" s="19" t="s">
        <v>2</v>
      </c>
      <c r="K83" s="70" t="s">
        <v>2014</v>
      </c>
      <c r="L83" s="121">
        <f>140/H2</f>
        <v>21.53846153846154</v>
      </c>
    </row>
    <row r="84" spans="1:12" ht="44" x14ac:dyDescent="0.2">
      <c r="A84" s="119"/>
      <c r="B84" s="19" t="s">
        <v>3</v>
      </c>
      <c r="C84" s="20" t="s">
        <v>237</v>
      </c>
      <c r="D84" s="131"/>
      <c r="E84" s="119"/>
      <c r="F84" s="19" t="s">
        <v>3</v>
      </c>
      <c r="G84" s="20" t="s">
        <v>217</v>
      </c>
      <c r="H84" s="131"/>
      <c r="I84" s="119"/>
      <c r="J84" s="19" t="s">
        <v>3</v>
      </c>
      <c r="K84" s="20" t="s">
        <v>2015</v>
      </c>
      <c r="L84" s="131"/>
    </row>
    <row r="85" spans="1:12" ht="32" customHeight="1" x14ac:dyDescent="0.2">
      <c r="A85" s="119"/>
      <c r="B85" s="124" t="s">
        <v>5</v>
      </c>
      <c r="C85" s="125"/>
      <c r="D85" s="67"/>
      <c r="E85" s="119"/>
      <c r="F85" s="124" t="s">
        <v>6</v>
      </c>
      <c r="G85" s="126"/>
      <c r="H85" s="67"/>
      <c r="I85" s="119"/>
      <c r="J85" s="124" t="s">
        <v>111</v>
      </c>
      <c r="K85" s="125"/>
      <c r="L85" s="67"/>
    </row>
    <row r="86" spans="1:12" ht="16" customHeight="1" thickBot="1" x14ac:dyDescent="0.25">
      <c r="A86" s="120"/>
      <c r="B86" s="127" t="s">
        <v>4</v>
      </c>
      <c r="C86" s="128"/>
      <c r="D86" s="65">
        <f>D85*D83</f>
        <v>0</v>
      </c>
      <c r="E86" s="120"/>
      <c r="F86" s="127" t="s">
        <v>4</v>
      </c>
      <c r="G86" s="129"/>
      <c r="H86" s="65">
        <f>H85*H83</f>
        <v>0</v>
      </c>
      <c r="I86" s="120"/>
      <c r="J86" s="127" t="s">
        <v>4</v>
      </c>
      <c r="K86" s="128"/>
      <c r="L86" s="21">
        <f>L85*L83</f>
        <v>0</v>
      </c>
    </row>
    <row r="87" spans="1:12" ht="16" customHeight="1" thickBot="1" x14ac:dyDescent="0.25">
      <c r="A87" s="49" t="s">
        <v>225</v>
      </c>
      <c r="B87" s="161" t="s">
        <v>172</v>
      </c>
      <c r="C87" s="161"/>
      <c r="D87" s="161"/>
      <c r="E87" s="161"/>
      <c r="F87" s="161"/>
      <c r="G87" s="161"/>
      <c r="H87" s="161"/>
      <c r="I87" s="223"/>
      <c r="J87" s="223"/>
      <c r="K87" s="43"/>
      <c r="L87" s="44"/>
    </row>
    <row r="88" spans="1:12" ht="16" customHeight="1" x14ac:dyDescent="0.2">
      <c r="A88" s="118"/>
      <c r="B88" s="16" t="s">
        <v>0</v>
      </c>
      <c r="C88" s="102" t="s">
        <v>2162</v>
      </c>
      <c r="D88" s="55" t="s">
        <v>546</v>
      </c>
      <c r="E88" s="118"/>
      <c r="F88" s="16" t="s">
        <v>0</v>
      </c>
      <c r="G88" s="102" t="s">
        <v>2163</v>
      </c>
      <c r="H88" s="55" t="s">
        <v>546</v>
      </c>
      <c r="I88" s="118"/>
      <c r="J88" s="16" t="s">
        <v>0</v>
      </c>
      <c r="K88" s="102" t="s">
        <v>2165</v>
      </c>
      <c r="L88" s="55" t="s">
        <v>546</v>
      </c>
    </row>
    <row r="89" spans="1:12" ht="33" customHeight="1" x14ac:dyDescent="0.2">
      <c r="A89" s="119"/>
      <c r="B89" s="19" t="s">
        <v>2</v>
      </c>
      <c r="C89" s="70" t="s">
        <v>2161</v>
      </c>
      <c r="D89" s="121">
        <f>5.2/H2</f>
        <v>0.8</v>
      </c>
      <c r="E89" s="119"/>
      <c r="F89" s="19" t="s">
        <v>2</v>
      </c>
      <c r="G89" s="70" t="s">
        <v>2164</v>
      </c>
      <c r="H89" s="121">
        <f>5.2/H2</f>
        <v>0.8</v>
      </c>
      <c r="I89" s="119"/>
      <c r="J89" s="19" t="s">
        <v>2</v>
      </c>
      <c r="K89" s="70" t="s">
        <v>2166</v>
      </c>
      <c r="L89" s="121">
        <f>140/H2</f>
        <v>21.53846153846154</v>
      </c>
    </row>
    <row r="90" spans="1:12" ht="44" customHeight="1" x14ac:dyDescent="0.2">
      <c r="A90" s="119"/>
      <c r="B90" s="19" t="s">
        <v>3</v>
      </c>
      <c r="C90" s="20" t="s">
        <v>237</v>
      </c>
      <c r="D90" s="131"/>
      <c r="E90" s="119"/>
      <c r="F90" s="19" t="s">
        <v>3</v>
      </c>
      <c r="G90" s="20" t="s">
        <v>217</v>
      </c>
      <c r="H90" s="131"/>
      <c r="I90" s="119"/>
      <c r="J90" s="19" t="s">
        <v>3</v>
      </c>
      <c r="K90" s="20" t="s">
        <v>2167</v>
      </c>
      <c r="L90" s="131"/>
    </row>
    <row r="91" spans="1:12" ht="31" customHeight="1" x14ac:dyDescent="0.2">
      <c r="A91" s="119"/>
      <c r="B91" s="124" t="s">
        <v>5</v>
      </c>
      <c r="C91" s="125"/>
      <c r="D91" s="67"/>
      <c r="E91" s="119"/>
      <c r="F91" s="124" t="s">
        <v>6</v>
      </c>
      <c r="G91" s="126"/>
      <c r="H91" s="67"/>
      <c r="I91" s="119"/>
      <c r="J91" s="124" t="s">
        <v>111</v>
      </c>
      <c r="K91" s="125"/>
      <c r="L91" s="67"/>
    </row>
    <row r="92" spans="1:12" ht="16" customHeight="1" thickBot="1" x14ac:dyDescent="0.25">
      <c r="A92" s="120"/>
      <c r="B92" s="127" t="s">
        <v>4</v>
      </c>
      <c r="C92" s="128"/>
      <c r="D92" s="65">
        <f>D91*D89</f>
        <v>0</v>
      </c>
      <c r="E92" s="120"/>
      <c r="F92" s="127" t="s">
        <v>4</v>
      </c>
      <c r="G92" s="129"/>
      <c r="H92" s="65">
        <f>H91*H89</f>
        <v>0</v>
      </c>
      <c r="I92" s="120"/>
      <c r="J92" s="127" t="s">
        <v>4</v>
      </c>
      <c r="K92" s="128"/>
      <c r="L92" s="21">
        <f>L91*L89</f>
        <v>0</v>
      </c>
    </row>
    <row r="93" spans="1:12" ht="16" customHeight="1" thickBot="1" x14ac:dyDescent="0.25">
      <c r="A93" s="49" t="s">
        <v>225</v>
      </c>
      <c r="B93" s="161" t="s">
        <v>172</v>
      </c>
      <c r="C93" s="161"/>
      <c r="D93" s="161"/>
      <c r="E93" s="161"/>
      <c r="F93" s="161"/>
      <c r="G93" s="161"/>
      <c r="H93" s="161"/>
      <c r="I93" s="223"/>
      <c r="J93" s="223"/>
      <c r="K93" s="43"/>
      <c r="L93" s="44"/>
    </row>
    <row r="94" spans="1:12" ht="16" customHeight="1" x14ac:dyDescent="0.2">
      <c r="A94" s="118"/>
      <c r="B94" s="16" t="s">
        <v>0</v>
      </c>
      <c r="C94" s="102" t="s">
        <v>2168</v>
      </c>
      <c r="D94" s="55" t="s">
        <v>546</v>
      </c>
      <c r="E94" s="118"/>
      <c r="F94" s="16" t="s">
        <v>0</v>
      </c>
      <c r="G94" s="102" t="s">
        <v>2169</v>
      </c>
      <c r="H94" s="55" t="s">
        <v>546</v>
      </c>
      <c r="I94" s="118"/>
      <c r="J94" s="16" t="s">
        <v>0</v>
      </c>
      <c r="K94" s="102" t="s">
        <v>2170</v>
      </c>
      <c r="L94" s="55" t="s">
        <v>546</v>
      </c>
    </row>
    <row r="95" spans="1:12" ht="33" customHeight="1" x14ac:dyDescent="0.2">
      <c r="A95" s="119"/>
      <c r="B95" s="19" t="s">
        <v>2</v>
      </c>
      <c r="C95" s="70" t="s">
        <v>2173</v>
      </c>
      <c r="D95" s="121">
        <f>5.2/H2</f>
        <v>0.8</v>
      </c>
      <c r="E95" s="119"/>
      <c r="F95" s="19" t="s">
        <v>2</v>
      </c>
      <c r="G95" s="70" t="s">
        <v>2172</v>
      </c>
      <c r="H95" s="121">
        <f>5.2/H2</f>
        <v>0.8</v>
      </c>
      <c r="I95" s="119"/>
      <c r="J95" s="19" t="s">
        <v>2</v>
      </c>
      <c r="K95" s="70" t="s">
        <v>2171</v>
      </c>
      <c r="L95" s="121">
        <f>140/H2</f>
        <v>21.53846153846154</v>
      </c>
    </row>
    <row r="96" spans="1:12" ht="47" customHeight="1" x14ac:dyDescent="0.2">
      <c r="A96" s="119"/>
      <c r="B96" s="19" t="s">
        <v>3</v>
      </c>
      <c r="C96" s="20" t="s">
        <v>237</v>
      </c>
      <c r="D96" s="131"/>
      <c r="E96" s="119"/>
      <c r="F96" s="19" t="s">
        <v>3</v>
      </c>
      <c r="G96" s="20" t="s">
        <v>217</v>
      </c>
      <c r="H96" s="131"/>
      <c r="I96" s="119"/>
      <c r="J96" s="19" t="s">
        <v>3</v>
      </c>
      <c r="K96" s="20" t="s">
        <v>2174</v>
      </c>
      <c r="L96" s="131"/>
    </row>
    <row r="97" spans="1:12" ht="33" customHeight="1" x14ac:dyDescent="0.2">
      <c r="A97" s="119"/>
      <c r="B97" s="124" t="s">
        <v>5</v>
      </c>
      <c r="C97" s="125"/>
      <c r="D97" s="67"/>
      <c r="E97" s="119"/>
      <c r="F97" s="124" t="s">
        <v>6</v>
      </c>
      <c r="G97" s="126"/>
      <c r="H97" s="67"/>
      <c r="I97" s="119"/>
      <c r="J97" s="124" t="s">
        <v>111</v>
      </c>
      <c r="K97" s="125"/>
      <c r="L97" s="67"/>
    </row>
    <row r="98" spans="1:12" ht="16" customHeight="1" thickBot="1" x14ac:dyDescent="0.25">
      <c r="A98" s="120"/>
      <c r="B98" s="127" t="s">
        <v>4</v>
      </c>
      <c r="C98" s="128"/>
      <c r="D98" s="65">
        <f>D97*D95</f>
        <v>0</v>
      </c>
      <c r="E98" s="120"/>
      <c r="F98" s="127" t="s">
        <v>4</v>
      </c>
      <c r="G98" s="129"/>
      <c r="H98" s="65">
        <f>H97*H95</f>
        <v>0</v>
      </c>
      <c r="I98" s="120"/>
      <c r="J98" s="127" t="s">
        <v>4</v>
      </c>
      <c r="K98" s="128"/>
      <c r="L98" s="21">
        <f>L97*L95</f>
        <v>0</v>
      </c>
    </row>
    <row r="99" spans="1:12" ht="16" customHeight="1" thickBot="1" x14ac:dyDescent="0.25">
      <c r="A99" s="49" t="s">
        <v>225</v>
      </c>
      <c r="B99" s="161" t="s">
        <v>172</v>
      </c>
      <c r="C99" s="161"/>
      <c r="D99" s="161"/>
      <c r="E99" s="161"/>
      <c r="F99" s="161"/>
      <c r="G99" s="161"/>
      <c r="H99" s="161"/>
      <c r="I99" s="223"/>
      <c r="J99" s="223"/>
      <c r="K99" s="43"/>
      <c r="L99" s="44"/>
    </row>
    <row r="100" spans="1:12" ht="16" customHeight="1" x14ac:dyDescent="0.2">
      <c r="A100" s="118"/>
      <c r="B100" s="16" t="s">
        <v>0</v>
      </c>
      <c r="C100" s="102" t="s">
        <v>2023</v>
      </c>
      <c r="D100" s="55" t="s">
        <v>546</v>
      </c>
      <c r="E100" s="118"/>
      <c r="F100" s="16" t="s">
        <v>0</v>
      </c>
      <c r="G100" s="102" t="s">
        <v>2024</v>
      </c>
      <c r="H100" s="55" t="s">
        <v>546</v>
      </c>
      <c r="I100" s="118"/>
      <c r="J100" s="16" t="s">
        <v>0</v>
      </c>
      <c r="K100" s="102" t="s">
        <v>2025</v>
      </c>
      <c r="L100" s="55" t="s">
        <v>546</v>
      </c>
    </row>
    <row r="101" spans="1:12" ht="30" customHeight="1" x14ac:dyDescent="0.2">
      <c r="A101" s="119"/>
      <c r="B101" s="19" t="s">
        <v>2</v>
      </c>
      <c r="C101" s="70" t="s">
        <v>2028</v>
      </c>
      <c r="D101" s="121">
        <f>5.2/H2</f>
        <v>0.8</v>
      </c>
      <c r="E101" s="119"/>
      <c r="F101" s="19" t="s">
        <v>2</v>
      </c>
      <c r="G101" s="70" t="s">
        <v>2027</v>
      </c>
      <c r="H101" s="121">
        <f>5.2/H2</f>
        <v>0.8</v>
      </c>
      <c r="I101" s="119"/>
      <c r="J101" s="19" t="s">
        <v>2</v>
      </c>
      <c r="K101" s="70" t="s">
        <v>2026</v>
      </c>
      <c r="L101" s="121">
        <f>140/H2</f>
        <v>21.53846153846154</v>
      </c>
    </row>
    <row r="102" spans="1:12" ht="43" customHeight="1" x14ac:dyDescent="0.2">
      <c r="A102" s="119"/>
      <c r="B102" s="19" t="s">
        <v>3</v>
      </c>
      <c r="C102" s="20" t="s">
        <v>237</v>
      </c>
      <c r="D102" s="131"/>
      <c r="E102" s="119"/>
      <c r="F102" s="19" t="s">
        <v>3</v>
      </c>
      <c r="G102" s="20" t="s">
        <v>217</v>
      </c>
      <c r="H102" s="131"/>
      <c r="I102" s="119"/>
      <c r="J102" s="19" t="s">
        <v>3</v>
      </c>
      <c r="K102" s="20" t="s">
        <v>2029</v>
      </c>
      <c r="L102" s="131"/>
    </row>
    <row r="103" spans="1:12" ht="35" customHeight="1" x14ac:dyDescent="0.2">
      <c r="A103" s="119"/>
      <c r="B103" s="124" t="s">
        <v>5</v>
      </c>
      <c r="C103" s="125"/>
      <c r="D103" s="67"/>
      <c r="E103" s="119"/>
      <c r="F103" s="124" t="s">
        <v>6</v>
      </c>
      <c r="G103" s="126"/>
      <c r="H103" s="67"/>
      <c r="I103" s="119"/>
      <c r="J103" s="124" t="s">
        <v>111</v>
      </c>
      <c r="K103" s="125"/>
      <c r="L103" s="67"/>
    </row>
    <row r="104" spans="1:12" ht="16" customHeight="1" thickBot="1" x14ac:dyDescent="0.25">
      <c r="A104" s="120"/>
      <c r="B104" s="127" t="s">
        <v>4</v>
      </c>
      <c r="C104" s="128"/>
      <c r="D104" s="65">
        <f>D103*D101</f>
        <v>0</v>
      </c>
      <c r="E104" s="120"/>
      <c r="F104" s="127" t="s">
        <v>4</v>
      </c>
      <c r="G104" s="129"/>
      <c r="H104" s="65">
        <f>H103*H101</f>
        <v>0</v>
      </c>
      <c r="I104" s="120"/>
      <c r="J104" s="127" t="s">
        <v>4</v>
      </c>
      <c r="K104" s="128"/>
      <c r="L104" s="21">
        <f>L103*L101</f>
        <v>0</v>
      </c>
    </row>
    <row r="105" spans="1:12" ht="16" customHeight="1" thickBot="1" x14ac:dyDescent="0.25">
      <c r="A105" s="49" t="s">
        <v>225</v>
      </c>
      <c r="B105" s="161" t="s">
        <v>172</v>
      </c>
      <c r="C105" s="161"/>
      <c r="D105" s="161"/>
      <c r="E105" s="161"/>
      <c r="F105" s="161"/>
      <c r="G105" s="161"/>
      <c r="H105" s="161"/>
      <c r="I105" s="223"/>
      <c r="J105" s="223"/>
      <c r="K105" s="43"/>
      <c r="L105" s="44"/>
    </row>
    <row r="106" spans="1:12" ht="16" customHeight="1" x14ac:dyDescent="0.2">
      <c r="A106" s="118"/>
      <c r="B106" s="16" t="s">
        <v>0</v>
      </c>
      <c r="C106" s="102" t="s">
        <v>2044</v>
      </c>
      <c r="D106" s="55" t="s">
        <v>546</v>
      </c>
      <c r="E106" s="118"/>
      <c r="F106" s="16" t="s">
        <v>0</v>
      </c>
      <c r="G106" s="102" t="s">
        <v>2045</v>
      </c>
      <c r="H106" s="55" t="s">
        <v>546</v>
      </c>
      <c r="I106" s="118"/>
      <c r="J106" s="16" t="s">
        <v>0</v>
      </c>
      <c r="K106" s="102" t="s">
        <v>2046</v>
      </c>
      <c r="L106" s="55" t="s">
        <v>546</v>
      </c>
    </row>
    <row r="107" spans="1:12" ht="32" customHeight="1" x14ac:dyDescent="0.2">
      <c r="A107" s="119"/>
      <c r="B107" s="19" t="s">
        <v>2</v>
      </c>
      <c r="C107" s="70" t="s">
        <v>2049</v>
      </c>
      <c r="D107" s="121">
        <f>5.2/H2</f>
        <v>0.8</v>
      </c>
      <c r="E107" s="119"/>
      <c r="F107" s="19" t="s">
        <v>2</v>
      </c>
      <c r="G107" s="70" t="s">
        <v>2048</v>
      </c>
      <c r="H107" s="121">
        <f>5.2/H2</f>
        <v>0.8</v>
      </c>
      <c r="I107" s="119"/>
      <c r="J107" s="19" t="s">
        <v>2</v>
      </c>
      <c r="K107" s="70" t="s">
        <v>2047</v>
      </c>
      <c r="L107" s="121">
        <f>140/H2</f>
        <v>21.53846153846154</v>
      </c>
    </row>
    <row r="108" spans="1:12" ht="49" customHeight="1" x14ac:dyDescent="0.2">
      <c r="A108" s="119"/>
      <c r="B108" s="19" t="s">
        <v>3</v>
      </c>
      <c r="C108" s="20" t="s">
        <v>237</v>
      </c>
      <c r="D108" s="131"/>
      <c r="E108" s="119"/>
      <c r="F108" s="19" t="s">
        <v>3</v>
      </c>
      <c r="G108" s="20" t="s">
        <v>217</v>
      </c>
      <c r="H108" s="131"/>
      <c r="I108" s="119"/>
      <c r="J108" s="19" t="s">
        <v>3</v>
      </c>
      <c r="K108" s="20" t="s">
        <v>2050</v>
      </c>
      <c r="L108" s="131"/>
    </row>
    <row r="109" spans="1:12" ht="32" customHeight="1" x14ac:dyDescent="0.2">
      <c r="A109" s="119"/>
      <c r="B109" s="124" t="s">
        <v>5</v>
      </c>
      <c r="C109" s="125"/>
      <c r="D109" s="67"/>
      <c r="E109" s="119"/>
      <c r="F109" s="124" t="s">
        <v>6</v>
      </c>
      <c r="G109" s="126"/>
      <c r="H109" s="67"/>
      <c r="I109" s="119"/>
      <c r="J109" s="124" t="s">
        <v>111</v>
      </c>
      <c r="K109" s="125"/>
      <c r="L109" s="67"/>
    </row>
    <row r="110" spans="1:12" ht="16" customHeight="1" thickBot="1" x14ac:dyDescent="0.25">
      <c r="A110" s="120"/>
      <c r="B110" s="127" t="s">
        <v>4</v>
      </c>
      <c r="C110" s="128"/>
      <c r="D110" s="65">
        <f>D109*D107</f>
        <v>0</v>
      </c>
      <c r="E110" s="120"/>
      <c r="F110" s="127" t="s">
        <v>4</v>
      </c>
      <c r="G110" s="129"/>
      <c r="H110" s="65">
        <f>H109*H107</f>
        <v>0</v>
      </c>
      <c r="I110" s="120"/>
      <c r="J110" s="127" t="s">
        <v>4</v>
      </c>
      <c r="K110" s="128"/>
      <c r="L110" s="21">
        <f>L109*L107</f>
        <v>0</v>
      </c>
    </row>
    <row r="111" spans="1:12" ht="16" customHeight="1" thickBot="1" x14ac:dyDescent="0.25">
      <c r="A111" s="49" t="s">
        <v>225</v>
      </c>
      <c r="B111" s="161" t="s">
        <v>172</v>
      </c>
      <c r="C111" s="161"/>
      <c r="D111" s="161"/>
      <c r="E111" s="161"/>
      <c r="F111" s="161"/>
      <c r="G111" s="161"/>
      <c r="H111" s="161"/>
      <c r="I111" s="223"/>
      <c r="J111" s="223"/>
      <c r="K111" s="43"/>
      <c r="L111" s="44"/>
    </row>
    <row r="112" spans="1:12" ht="16" customHeight="1" x14ac:dyDescent="0.2">
      <c r="A112" s="118"/>
      <c r="B112" s="16" t="s">
        <v>0</v>
      </c>
      <c r="C112" s="102" t="s">
        <v>2072</v>
      </c>
      <c r="D112" s="55" t="s">
        <v>546</v>
      </c>
      <c r="E112" s="118"/>
      <c r="F112" s="16" t="s">
        <v>0</v>
      </c>
      <c r="G112" s="102" t="s">
        <v>2073</v>
      </c>
      <c r="H112" s="55" t="s">
        <v>546</v>
      </c>
      <c r="I112" s="118"/>
      <c r="J112" s="16" t="s">
        <v>0</v>
      </c>
      <c r="K112" s="102" t="s">
        <v>2046</v>
      </c>
      <c r="L112" s="55" t="s">
        <v>546</v>
      </c>
    </row>
    <row r="113" spans="1:12" ht="31" customHeight="1" x14ac:dyDescent="0.2">
      <c r="A113" s="119"/>
      <c r="B113" s="19" t="s">
        <v>2</v>
      </c>
      <c r="C113" s="70" t="s">
        <v>2075</v>
      </c>
      <c r="D113" s="121">
        <f>5.2/H2</f>
        <v>0.8</v>
      </c>
      <c r="E113" s="119"/>
      <c r="F113" s="19" t="s">
        <v>2</v>
      </c>
      <c r="G113" s="70" t="s">
        <v>2074</v>
      </c>
      <c r="H113" s="121">
        <f>5.2/H2</f>
        <v>0.8</v>
      </c>
      <c r="I113" s="119"/>
      <c r="J113" s="19" t="s">
        <v>2</v>
      </c>
      <c r="K113" s="70" t="s">
        <v>2076</v>
      </c>
      <c r="L113" s="121">
        <f>140/H2</f>
        <v>21.53846153846154</v>
      </c>
    </row>
    <row r="114" spans="1:12" ht="43" customHeight="1" x14ac:dyDescent="0.2">
      <c r="A114" s="119"/>
      <c r="B114" s="19" t="s">
        <v>3</v>
      </c>
      <c r="C114" s="20" t="s">
        <v>237</v>
      </c>
      <c r="D114" s="131"/>
      <c r="E114" s="119"/>
      <c r="F114" s="19" t="s">
        <v>3</v>
      </c>
      <c r="G114" s="20" t="s">
        <v>217</v>
      </c>
      <c r="H114" s="131"/>
      <c r="I114" s="119"/>
      <c r="J114" s="19" t="s">
        <v>3</v>
      </c>
      <c r="K114" s="20" t="s">
        <v>2077</v>
      </c>
      <c r="L114" s="131"/>
    </row>
    <row r="115" spans="1:12" ht="30" customHeight="1" x14ac:dyDescent="0.2">
      <c r="A115" s="119"/>
      <c r="B115" s="124" t="s">
        <v>5</v>
      </c>
      <c r="C115" s="125"/>
      <c r="D115" s="67"/>
      <c r="E115" s="119"/>
      <c r="F115" s="124" t="s">
        <v>6</v>
      </c>
      <c r="G115" s="126"/>
      <c r="H115" s="67"/>
      <c r="I115" s="119"/>
      <c r="J115" s="124" t="s">
        <v>111</v>
      </c>
      <c r="K115" s="125"/>
      <c r="L115" s="67"/>
    </row>
    <row r="116" spans="1:12" ht="16" customHeight="1" thickBot="1" x14ac:dyDescent="0.25">
      <c r="A116" s="120"/>
      <c r="B116" s="127" t="s">
        <v>4</v>
      </c>
      <c r="C116" s="128"/>
      <c r="D116" s="65">
        <f>D115*D113</f>
        <v>0</v>
      </c>
      <c r="E116" s="120"/>
      <c r="F116" s="127" t="s">
        <v>4</v>
      </c>
      <c r="G116" s="129"/>
      <c r="H116" s="65">
        <f>H115*H113</f>
        <v>0</v>
      </c>
      <c r="I116" s="120"/>
      <c r="J116" s="127" t="s">
        <v>4</v>
      </c>
      <c r="K116" s="128"/>
      <c r="L116" s="21">
        <f>L115*L113</f>
        <v>0</v>
      </c>
    </row>
    <row r="117" spans="1:12" ht="16" customHeight="1" thickBot="1" x14ac:dyDescent="0.25">
      <c r="A117" s="49" t="s">
        <v>225</v>
      </c>
      <c r="B117" s="161" t="s">
        <v>172</v>
      </c>
      <c r="C117" s="161"/>
      <c r="D117" s="161"/>
      <c r="E117" s="161"/>
      <c r="F117" s="161"/>
      <c r="G117" s="161"/>
      <c r="H117" s="161"/>
      <c r="I117" s="223"/>
      <c r="J117" s="223"/>
      <c r="K117" s="43"/>
      <c r="L117" s="44"/>
    </row>
    <row r="118" spans="1:12" ht="16" customHeight="1" x14ac:dyDescent="0.2">
      <c r="A118" s="118"/>
      <c r="B118" s="16" t="s">
        <v>0</v>
      </c>
      <c r="C118" s="102" t="s">
        <v>2180</v>
      </c>
      <c r="D118" s="55" t="s">
        <v>546</v>
      </c>
      <c r="E118" s="118"/>
      <c r="F118" s="16" t="s">
        <v>0</v>
      </c>
      <c r="G118" s="102" t="s">
        <v>2179</v>
      </c>
      <c r="H118" s="55" t="s">
        <v>546</v>
      </c>
      <c r="I118" s="118"/>
      <c r="J118" s="16" t="s">
        <v>0</v>
      </c>
      <c r="K118" s="102" t="s">
        <v>2175</v>
      </c>
      <c r="L118" s="55" t="s">
        <v>546</v>
      </c>
    </row>
    <row r="119" spans="1:12" ht="31" customHeight="1" x14ac:dyDescent="0.2">
      <c r="A119" s="119"/>
      <c r="B119" s="19" t="s">
        <v>2</v>
      </c>
      <c r="C119" s="70" t="s">
        <v>2181</v>
      </c>
      <c r="D119" s="121">
        <f>5.2/H2</f>
        <v>0.8</v>
      </c>
      <c r="E119" s="119"/>
      <c r="F119" s="19" t="s">
        <v>2</v>
      </c>
      <c r="G119" s="70" t="s">
        <v>2178</v>
      </c>
      <c r="H119" s="121">
        <f>5.2/H2</f>
        <v>0.8</v>
      </c>
      <c r="I119" s="119"/>
      <c r="J119" s="19" t="s">
        <v>2</v>
      </c>
      <c r="K119" s="70" t="s">
        <v>2176</v>
      </c>
      <c r="L119" s="121">
        <f>140/H2</f>
        <v>21.53846153846154</v>
      </c>
    </row>
    <row r="120" spans="1:12" ht="44" customHeight="1" x14ac:dyDescent="0.2">
      <c r="A120" s="119"/>
      <c r="B120" s="19" t="s">
        <v>3</v>
      </c>
      <c r="C120" s="20" t="s">
        <v>237</v>
      </c>
      <c r="D120" s="131"/>
      <c r="E120" s="119"/>
      <c r="F120" s="19" t="s">
        <v>3</v>
      </c>
      <c r="G120" s="20" t="s">
        <v>217</v>
      </c>
      <c r="H120" s="131"/>
      <c r="I120" s="119"/>
      <c r="J120" s="19" t="s">
        <v>3</v>
      </c>
      <c r="K120" s="20" t="s">
        <v>2177</v>
      </c>
      <c r="L120" s="131"/>
    </row>
    <row r="121" spans="1:12" ht="32" customHeight="1" x14ac:dyDescent="0.2">
      <c r="A121" s="119"/>
      <c r="B121" s="124" t="s">
        <v>5</v>
      </c>
      <c r="C121" s="125"/>
      <c r="D121" s="67"/>
      <c r="E121" s="119"/>
      <c r="F121" s="124" t="s">
        <v>6</v>
      </c>
      <c r="G121" s="126"/>
      <c r="H121" s="67"/>
      <c r="I121" s="119"/>
      <c r="J121" s="124" t="s">
        <v>111</v>
      </c>
      <c r="K121" s="125"/>
      <c r="L121" s="67"/>
    </row>
    <row r="122" spans="1:12" ht="16" customHeight="1" thickBot="1" x14ac:dyDescent="0.25">
      <c r="A122" s="120"/>
      <c r="B122" s="127" t="s">
        <v>4</v>
      </c>
      <c r="C122" s="128"/>
      <c r="D122" s="65">
        <f>D121*D119</f>
        <v>0</v>
      </c>
      <c r="E122" s="120"/>
      <c r="F122" s="127" t="s">
        <v>4</v>
      </c>
      <c r="G122" s="129"/>
      <c r="H122" s="65">
        <f>H121*H119</f>
        <v>0</v>
      </c>
      <c r="I122" s="120"/>
      <c r="J122" s="127" t="s">
        <v>4</v>
      </c>
      <c r="K122" s="128"/>
      <c r="L122" s="21">
        <f>L121*L119</f>
        <v>0</v>
      </c>
    </row>
    <row r="123" spans="1:12" ht="16" customHeight="1" thickBot="1" x14ac:dyDescent="0.25">
      <c r="A123" s="49" t="s">
        <v>225</v>
      </c>
      <c r="B123" s="161" t="s">
        <v>172</v>
      </c>
      <c r="C123" s="161"/>
      <c r="D123" s="161"/>
      <c r="E123" s="161"/>
      <c r="F123" s="161"/>
      <c r="G123" s="161"/>
      <c r="H123" s="161"/>
      <c r="I123" s="223"/>
      <c r="J123" s="223"/>
    </row>
    <row r="124" spans="1:12" ht="16" customHeight="1" x14ac:dyDescent="0.2">
      <c r="A124" s="118"/>
      <c r="B124" s="16" t="s">
        <v>0</v>
      </c>
      <c r="C124" s="102" t="s">
        <v>2154</v>
      </c>
      <c r="D124" s="55" t="s">
        <v>546</v>
      </c>
      <c r="E124" s="118"/>
      <c r="F124" s="16" t="s">
        <v>0</v>
      </c>
      <c r="G124" s="102" t="s">
        <v>2155</v>
      </c>
      <c r="H124" s="55" t="s">
        <v>546</v>
      </c>
      <c r="I124" s="118"/>
      <c r="J124" s="16" t="s">
        <v>0</v>
      </c>
      <c r="K124" s="102" t="s">
        <v>2156</v>
      </c>
      <c r="L124" s="55" t="s">
        <v>546</v>
      </c>
    </row>
    <row r="125" spans="1:12" ht="37" customHeight="1" x14ac:dyDescent="0.2">
      <c r="A125" s="119"/>
      <c r="B125" s="19" t="s">
        <v>2</v>
      </c>
      <c r="C125" s="70" t="s">
        <v>2159</v>
      </c>
      <c r="D125" s="121">
        <f>5.2/H2</f>
        <v>0.8</v>
      </c>
      <c r="E125" s="119"/>
      <c r="F125" s="19" t="s">
        <v>2</v>
      </c>
      <c r="G125" s="70" t="s">
        <v>2158</v>
      </c>
      <c r="H125" s="121">
        <f>5.2/H2</f>
        <v>0.8</v>
      </c>
      <c r="I125" s="119"/>
      <c r="J125" s="19" t="s">
        <v>2</v>
      </c>
      <c r="K125" s="70" t="s">
        <v>2157</v>
      </c>
      <c r="L125" s="121">
        <f>140/H2</f>
        <v>21.53846153846154</v>
      </c>
    </row>
    <row r="126" spans="1:12" ht="43" customHeight="1" x14ac:dyDescent="0.2">
      <c r="A126" s="119"/>
      <c r="B126" s="19" t="s">
        <v>3</v>
      </c>
      <c r="C126" s="20" t="s">
        <v>237</v>
      </c>
      <c r="D126" s="131"/>
      <c r="E126" s="119"/>
      <c r="F126" s="19" t="s">
        <v>3</v>
      </c>
      <c r="G126" s="20" t="s">
        <v>217</v>
      </c>
      <c r="H126" s="131"/>
      <c r="I126" s="119"/>
      <c r="J126" s="19" t="s">
        <v>3</v>
      </c>
      <c r="K126" s="20" t="s">
        <v>2160</v>
      </c>
      <c r="L126" s="131"/>
    </row>
    <row r="127" spans="1:12" ht="30" customHeight="1" x14ac:dyDescent="0.2">
      <c r="A127" s="119"/>
      <c r="B127" s="124" t="s">
        <v>5</v>
      </c>
      <c r="C127" s="125"/>
      <c r="D127" s="67"/>
      <c r="E127" s="119"/>
      <c r="F127" s="124" t="s">
        <v>6</v>
      </c>
      <c r="G127" s="126"/>
      <c r="H127" s="67"/>
      <c r="I127" s="119"/>
      <c r="J127" s="124" t="s">
        <v>111</v>
      </c>
      <c r="K127" s="125"/>
      <c r="L127" s="67"/>
    </row>
    <row r="128" spans="1:12" ht="16" customHeight="1" thickBot="1" x14ac:dyDescent="0.25">
      <c r="A128" s="120"/>
      <c r="B128" s="127" t="s">
        <v>4</v>
      </c>
      <c r="C128" s="128"/>
      <c r="D128" s="65">
        <f>D127*D125</f>
        <v>0</v>
      </c>
      <c r="E128" s="120"/>
      <c r="F128" s="127" t="s">
        <v>4</v>
      </c>
      <c r="G128" s="129"/>
      <c r="H128" s="65">
        <f>H127*H125</f>
        <v>0</v>
      </c>
      <c r="I128" s="120"/>
      <c r="J128" s="127" t="s">
        <v>4</v>
      </c>
      <c r="K128" s="128"/>
      <c r="L128" s="21">
        <f>L127*L125</f>
        <v>0</v>
      </c>
    </row>
    <row r="129" spans="1:12" ht="16" thickBot="1" x14ac:dyDescent="0.25">
      <c r="A129" s="49" t="s">
        <v>225</v>
      </c>
      <c r="B129" s="161" t="s">
        <v>172</v>
      </c>
      <c r="C129" s="161"/>
      <c r="D129" s="161"/>
      <c r="E129" s="161"/>
      <c r="F129" s="161"/>
      <c r="G129" s="161"/>
      <c r="H129" s="161"/>
      <c r="I129" s="223"/>
      <c r="J129" s="223"/>
    </row>
    <row r="130" spans="1:12" x14ac:dyDescent="0.2">
      <c r="A130" s="118"/>
      <c r="B130" s="16" t="s">
        <v>0</v>
      </c>
      <c r="C130" s="102" t="s">
        <v>1089</v>
      </c>
      <c r="D130" s="55" t="s">
        <v>546</v>
      </c>
      <c r="E130" s="118"/>
      <c r="F130" s="16" t="s">
        <v>0</v>
      </c>
      <c r="G130" s="102" t="s">
        <v>1088</v>
      </c>
      <c r="H130" s="55" t="s">
        <v>546</v>
      </c>
      <c r="I130" s="118"/>
      <c r="J130" s="16" t="s">
        <v>0</v>
      </c>
      <c r="K130" s="102" t="s">
        <v>1090</v>
      </c>
      <c r="L130" s="55" t="s">
        <v>546</v>
      </c>
    </row>
    <row r="131" spans="1:12" ht="24" x14ac:dyDescent="0.2">
      <c r="A131" s="119"/>
      <c r="B131" s="19" t="s">
        <v>2</v>
      </c>
      <c r="C131" s="70" t="s">
        <v>1093</v>
      </c>
      <c r="D131" s="121">
        <f>5.2/H2</f>
        <v>0.8</v>
      </c>
      <c r="E131" s="119"/>
      <c r="F131" s="19" t="s">
        <v>2</v>
      </c>
      <c r="G131" s="70" t="s">
        <v>1092</v>
      </c>
      <c r="H131" s="121">
        <f>5.2/H2</f>
        <v>0.8</v>
      </c>
      <c r="I131" s="119"/>
      <c r="J131" s="19" t="s">
        <v>2</v>
      </c>
      <c r="K131" s="70" t="s">
        <v>1091</v>
      </c>
      <c r="L131" s="121">
        <f>140/H2</f>
        <v>21.53846153846154</v>
      </c>
    </row>
    <row r="132" spans="1:12" ht="44" x14ac:dyDescent="0.2">
      <c r="A132" s="119"/>
      <c r="B132" s="19" t="s">
        <v>3</v>
      </c>
      <c r="C132" s="20" t="s">
        <v>237</v>
      </c>
      <c r="D132" s="131"/>
      <c r="E132" s="119"/>
      <c r="F132" s="19" t="s">
        <v>3</v>
      </c>
      <c r="G132" s="20" t="s">
        <v>217</v>
      </c>
      <c r="H132" s="131"/>
      <c r="I132" s="119"/>
      <c r="J132" s="19" t="s">
        <v>3</v>
      </c>
      <c r="K132" s="20" t="s">
        <v>1094</v>
      </c>
      <c r="L132" s="131"/>
    </row>
    <row r="133" spans="1:12" ht="26" customHeight="1" x14ac:dyDescent="0.2">
      <c r="A133" s="119"/>
      <c r="B133" s="124" t="s">
        <v>5</v>
      </c>
      <c r="C133" s="125"/>
      <c r="D133" s="67"/>
      <c r="E133" s="119"/>
      <c r="F133" s="124" t="s">
        <v>6</v>
      </c>
      <c r="G133" s="126"/>
      <c r="H133" s="67"/>
      <c r="I133" s="119"/>
      <c r="J133" s="124" t="s">
        <v>111</v>
      </c>
      <c r="K133" s="125"/>
      <c r="L133" s="67"/>
    </row>
    <row r="134" spans="1:12" ht="16" thickBot="1" x14ac:dyDescent="0.25">
      <c r="A134" s="120"/>
      <c r="B134" s="127" t="s">
        <v>4</v>
      </c>
      <c r="C134" s="128"/>
      <c r="D134" s="65">
        <f>D133*D131</f>
        <v>0</v>
      </c>
      <c r="E134" s="120"/>
      <c r="F134" s="127" t="s">
        <v>4</v>
      </c>
      <c r="G134" s="129"/>
      <c r="H134" s="65">
        <f>H133*H131</f>
        <v>0</v>
      </c>
      <c r="I134" s="120"/>
      <c r="J134" s="127" t="s">
        <v>4</v>
      </c>
      <c r="K134" s="128"/>
      <c r="L134" s="21">
        <f>L133*L131</f>
        <v>0</v>
      </c>
    </row>
    <row r="135" spans="1:12" ht="16" thickBot="1" x14ac:dyDescent="0.25">
      <c r="A135" s="49" t="s">
        <v>225</v>
      </c>
      <c r="B135" s="161" t="s">
        <v>172</v>
      </c>
      <c r="C135" s="161"/>
      <c r="D135" s="161"/>
      <c r="E135" s="161"/>
      <c r="F135" s="161"/>
      <c r="G135" s="161"/>
      <c r="H135" s="161"/>
      <c r="I135" s="223"/>
      <c r="J135" s="223"/>
    </row>
    <row r="136" spans="1:12" x14ac:dyDescent="0.2">
      <c r="A136" s="118"/>
      <c r="B136" s="16" t="s">
        <v>0</v>
      </c>
      <c r="C136" s="102" t="s">
        <v>1096</v>
      </c>
      <c r="D136" s="55" t="s">
        <v>546</v>
      </c>
      <c r="E136" s="118"/>
      <c r="F136" s="16" t="s">
        <v>0</v>
      </c>
      <c r="G136" s="102" t="s">
        <v>1097</v>
      </c>
      <c r="H136" s="55" t="s">
        <v>546</v>
      </c>
      <c r="I136" s="118"/>
      <c r="J136" s="16" t="s">
        <v>0</v>
      </c>
      <c r="K136" s="102" t="s">
        <v>1099</v>
      </c>
      <c r="L136" s="55" t="s">
        <v>546</v>
      </c>
    </row>
    <row r="137" spans="1:12" ht="24" x14ac:dyDescent="0.2">
      <c r="A137" s="119"/>
      <c r="B137" s="19" t="s">
        <v>2</v>
      </c>
      <c r="C137" s="70" t="s">
        <v>1095</v>
      </c>
      <c r="D137" s="121">
        <f>5.2/H2</f>
        <v>0.8</v>
      </c>
      <c r="E137" s="119"/>
      <c r="F137" s="19" t="s">
        <v>2</v>
      </c>
      <c r="G137" s="70" t="s">
        <v>1098</v>
      </c>
      <c r="H137" s="121">
        <f>5.2/H2</f>
        <v>0.8</v>
      </c>
      <c r="I137" s="119"/>
      <c r="J137" s="19" t="s">
        <v>2</v>
      </c>
      <c r="K137" s="70" t="s">
        <v>1100</v>
      </c>
      <c r="L137" s="121">
        <f>140/H2</f>
        <v>21.53846153846154</v>
      </c>
    </row>
    <row r="138" spans="1:12" ht="44" x14ac:dyDescent="0.2">
      <c r="A138" s="119"/>
      <c r="B138" s="19" t="s">
        <v>3</v>
      </c>
      <c r="C138" s="20" t="s">
        <v>237</v>
      </c>
      <c r="D138" s="131"/>
      <c r="E138" s="119"/>
      <c r="F138" s="19" t="s">
        <v>3</v>
      </c>
      <c r="G138" s="20" t="s">
        <v>217</v>
      </c>
      <c r="H138" s="131"/>
      <c r="I138" s="119"/>
      <c r="J138" s="19" t="s">
        <v>3</v>
      </c>
      <c r="K138" s="20" t="s">
        <v>1101</v>
      </c>
      <c r="L138" s="131"/>
    </row>
    <row r="139" spans="1:12" ht="21" customHeight="1" x14ac:dyDescent="0.2">
      <c r="A139" s="119"/>
      <c r="B139" s="124" t="s">
        <v>5</v>
      </c>
      <c r="C139" s="125"/>
      <c r="D139" s="67"/>
      <c r="E139" s="119"/>
      <c r="F139" s="124" t="s">
        <v>6</v>
      </c>
      <c r="G139" s="126"/>
      <c r="H139" s="67"/>
      <c r="I139" s="119"/>
      <c r="J139" s="124" t="s">
        <v>111</v>
      </c>
      <c r="K139" s="125"/>
      <c r="L139" s="67"/>
    </row>
    <row r="140" spans="1:12" ht="16" thickBot="1" x14ac:dyDescent="0.25">
      <c r="A140" s="120"/>
      <c r="B140" s="127" t="s">
        <v>4</v>
      </c>
      <c r="C140" s="128"/>
      <c r="D140" s="65">
        <f>D139*D137</f>
        <v>0</v>
      </c>
      <c r="E140" s="120"/>
      <c r="F140" s="127" t="s">
        <v>4</v>
      </c>
      <c r="G140" s="129"/>
      <c r="H140" s="65">
        <f>H139*H137</f>
        <v>0</v>
      </c>
      <c r="I140" s="120"/>
      <c r="J140" s="127" t="s">
        <v>4</v>
      </c>
      <c r="K140" s="128"/>
      <c r="L140" s="21">
        <f>L139*L137</f>
        <v>0</v>
      </c>
    </row>
    <row r="141" spans="1:12" ht="16" thickBot="1" x14ac:dyDescent="0.25">
      <c r="A141" s="49" t="s">
        <v>225</v>
      </c>
      <c r="B141" s="161" t="s">
        <v>172</v>
      </c>
      <c r="C141" s="161"/>
      <c r="D141" s="161"/>
      <c r="E141" s="161"/>
      <c r="F141" s="161"/>
      <c r="G141" s="161"/>
      <c r="H141" s="161"/>
      <c r="I141" s="223"/>
      <c r="J141" s="223"/>
    </row>
    <row r="142" spans="1:12" x14ac:dyDescent="0.2">
      <c r="A142" s="118"/>
      <c r="B142" s="16" t="s">
        <v>0</v>
      </c>
      <c r="C142" s="102" t="s">
        <v>982</v>
      </c>
      <c r="D142" s="55" t="s">
        <v>546</v>
      </c>
      <c r="E142" s="118"/>
      <c r="F142" s="16" t="s">
        <v>0</v>
      </c>
      <c r="G142" s="102" t="s">
        <v>981</v>
      </c>
      <c r="H142" s="55" t="s">
        <v>546</v>
      </c>
      <c r="I142" s="118"/>
      <c r="J142" s="16" t="s">
        <v>0</v>
      </c>
      <c r="K142" s="102" t="s">
        <v>980</v>
      </c>
      <c r="L142" s="55" t="s">
        <v>546</v>
      </c>
    </row>
    <row r="143" spans="1:12" ht="24" x14ac:dyDescent="0.2">
      <c r="A143" s="119"/>
      <c r="B143" s="19" t="s">
        <v>2</v>
      </c>
      <c r="C143" s="70" t="s">
        <v>977</v>
      </c>
      <c r="D143" s="121">
        <f>5.2/H2</f>
        <v>0.8</v>
      </c>
      <c r="E143" s="119"/>
      <c r="F143" s="19" t="s">
        <v>2</v>
      </c>
      <c r="G143" s="70" t="s">
        <v>978</v>
      </c>
      <c r="H143" s="121">
        <f>5.2/H2</f>
        <v>0.8</v>
      </c>
      <c r="I143" s="119"/>
      <c r="J143" s="19" t="s">
        <v>2</v>
      </c>
      <c r="K143" s="70" t="s">
        <v>979</v>
      </c>
      <c r="L143" s="121">
        <f>140/H2</f>
        <v>21.53846153846154</v>
      </c>
    </row>
    <row r="144" spans="1:12" ht="44" x14ac:dyDescent="0.2">
      <c r="A144" s="119"/>
      <c r="B144" s="19" t="s">
        <v>3</v>
      </c>
      <c r="C144" s="20" t="s">
        <v>237</v>
      </c>
      <c r="D144" s="131"/>
      <c r="E144" s="119"/>
      <c r="F144" s="19" t="s">
        <v>3</v>
      </c>
      <c r="G144" s="20" t="s">
        <v>217</v>
      </c>
      <c r="H144" s="131"/>
      <c r="I144" s="119"/>
      <c r="J144" s="19" t="s">
        <v>3</v>
      </c>
      <c r="K144" s="20" t="s">
        <v>997</v>
      </c>
      <c r="L144" s="131"/>
    </row>
    <row r="145" spans="1:12" ht="25" customHeight="1" x14ac:dyDescent="0.2">
      <c r="A145" s="119"/>
      <c r="B145" s="124" t="s">
        <v>5</v>
      </c>
      <c r="C145" s="125"/>
      <c r="D145" s="67"/>
      <c r="E145" s="119"/>
      <c r="F145" s="124" t="s">
        <v>6</v>
      </c>
      <c r="G145" s="126"/>
      <c r="H145" s="67"/>
      <c r="I145" s="119"/>
      <c r="J145" s="124" t="s">
        <v>111</v>
      </c>
      <c r="K145" s="125"/>
      <c r="L145" s="67"/>
    </row>
    <row r="146" spans="1:12" ht="16" thickBot="1" x14ac:dyDescent="0.25">
      <c r="A146" s="120"/>
      <c r="B146" s="127" t="s">
        <v>4</v>
      </c>
      <c r="C146" s="128"/>
      <c r="D146" s="65">
        <f>D145*D143</f>
        <v>0</v>
      </c>
      <c r="E146" s="120"/>
      <c r="F146" s="127" t="s">
        <v>4</v>
      </c>
      <c r="G146" s="129"/>
      <c r="H146" s="65">
        <f>H145*H143</f>
        <v>0</v>
      </c>
      <c r="I146" s="120"/>
      <c r="J146" s="127" t="s">
        <v>4</v>
      </c>
      <c r="K146" s="128"/>
      <c r="L146" s="21">
        <f>L145*L143</f>
        <v>0</v>
      </c>
    </row>
    <row r="147" spans="1:12" ht="16" thickBot="1" x14ac:dyDescent="0.25">
      <c r="A147" s="49" t="s">
        <v>225</v>
      </c>
      <c r="B147" s="161" t="s">
        <v>172</v>
      </c>
      <c r="C147" s="161"/>
      <c r="D147" s="161"/>
      <c r="E147" s="161"/>
      <c r="F147" s="161"/>
      <c r="G147" s="161"/>
      <c r="H147" s="161"/>
      <c r="I147" s="223"/>
      <c r="J147" s="223"/>
    </row>
    <row r="148" spans="1:12" x14ac:dyDescent="0.2">
      <c r="A148" s="118"/>
      <c r="B148" s="16" t="s">
        <v>0</v>
      </c>
      <c r="C148" s="102" t="s">
        <v>2065</v>
      </c>
      <c r="D148" s="55" t="s">
        <v>546</v>
      </c>
      <c r="E148" s="118"/>
      <c r="F148" s="16" t="s">
        <v>0</v>
      </c>
      <c r="G148" s="102" t="s">
        <v>2066</v>
      </c>
      <c r="H148" s="55" t="s">
        <v>546</v>
      </c>
      <c r="I148" s="118"/>
      <c r="J148" s="16" t="s">
        <v>0</v>
      </c>
      <c r="K148" s="102" t="s">
        <v>2067</v>
      </c>
      <c r="L148" s="55" t="s">
        <v>546</v>
      </c>
    </row>
    <row r="149" spans="1:12" ht="24" x14ac:dyDescent="0.2">
      <c r="A149" s="119"/>
      <c r="B149" s="19" t="s">
        <v>2</v>
      </c>
      <c r="C149" s="70" t="s">
        <v>2068</v>
      </c>
      <c r="D149" s="121">
        <f>5.2/H2</f>
        <v>0.8</v>
      </c>
      <c r="E149" s="119"/>
      <c r="F149" s="19" t="s">
        <v>2</v>
      </c>
      <c r="G149" s="70" t="s">
        <v>2069</v>
      </c>
      <c r="H149" s="121">
        <f>5.2/H2</f>
        <v>0.8</v>
      </c>
      <c r="I149" s="119"/>
      <c r="J149" s="19" t="s">
        <v>2</v>
      </c>
      <c r="K149" s="70" t="s">
        <v>2070</v>
      </c>
      <c r="L149" s="121">
        <f>140/H2</f>
        <v>21.53846153846154</v>
      </c>
    </row>
    <row r="150" spans="1:12" ht="44" x14ac:dyDescent="0.2">
      <c r="A150" s="119"/>
      <c r="B150" s="19" t="s">
        <v>3</v>
      </c>
      <c r="C150" s="20" t="s">
        <v>237</v>
      </c>
      <c r="D150" s="131"/>
      <c r="E150" s="119"/>
      <c r="F150" s="19" t="s">
        <v>3</v>
      </c>
      <c r="G150" s="20" t="s">
        <v>217</v>
      </c>
      <c r="H150" s="131"/>
      <c r="I150" s="119"/>
      <c r="J150" s="19" t="s">
        <v>3</v>
      </c>
      <c r="K150" s="20" t="s">
        <v>2071</v>
      </c>
      <c r="L150" s="131"/>
    </row>
    <row r="151" spans="1:12" ht="28" customHeight="1" x14ac:dyDescent="0.2">
      <c r="A151" s="119"/>
      <c r="B151" s="124" t="s">
        <v>5</v>
      </c>
      <c r="C151" s="125"/>
      <c r="D151" s="67"/>
      <c r="E151" s="119"/>
      <c r="F151" s="124" t="s">
        <v>6</v>
      </c>
      <c r="G151" s="126"/>
      <c r="H151" s="67"/>
      <c r="I151" s="119"/>
      <c r="J151" s="124" t="s">
        <v>111</v>
      </c>
      <c r="K151" s="125"/>
      <c r="L151" s="67"/>
    </row>
    <row r="152" spans="1:12" ht="16" thickBot="1" x14ac:dyDescent="0.25">
      <c r="A152" s="120"/>
      <c r="B152" s="127" t="s">
        <v>4</v>
      </c>
      <c r="C152" s="128"/>
      <c r="D152" s="65">
        <f>D151*D149</f>
        <v>0</v>
      </c>
      <c r="E152" s="120"/>
      <c r="F152" s="127" t="s">
        <v>4</v>
      </c>
      <c r="G152" s="129"/>
      <c r="H152" s="65">
        <f>H151*H149</f>
        <v>0</v>
      </c>
      <c r="I152" s="120"/>
      <c r="J152" s="127" t="s">
        <v>4</v>
      </c>
      <c r="K152" s="128"/>
      <c r="L152" s="21">
        <f>L151*L149</f>
        <v>0</v>
      </c>
    </row>
    <row r="153" spans="1:12" ht="16" thickBot="1" x14ac:dyDescent="0.25">
      <c r="A153" s="49" t="s">
        <v>225</v>
      </c>
      <c r="B153" s="161" t="s">
        <v>172</v>
      </c>
      <c r="C153" s="161"/>
      <c r="D153" s="161"/>
      <c r="E153" s="161"/>
      <c r="F153" s="161"/>
      <c r="G153" s="161"/>
      <c r="H153" s="161"/>
      <c r="I153" s="223"/>
      <c r="J153" s="223"/>
    </row>
    <row r="154" spans="1:12" x14ac:dyDescent="0.2">
      <c r="A154" s="118"/>
      <c r="B154" s="16" t="s">
        <v>0</v>
      </c>
      <c r="C154" s="102" t="s">
        <v>1035</v>
      </c>
      <c r="D154" s="55" t="s">
        <v>546</v>
      </c>
      <c r="E154" s="118"/>
      <c r="F154" s="16" t="s">
        <v>0</v>
      </c>
      <c r="G154" s="102" t="s">
        <v>1034</v>
      </c>
      <c r="H154" s="55" t="s">
        <v>546</v>
      </c>
      <c r="I154" s="118"/>
      <c r="J154" s="16" t="s">
        <v>0</v>
      </c>
      <c r="K154" s="102" t="s">
        <v>1036</v>
      </c>
      <c r="L154" s="55" t="s">
        <v>546</v>
      </c>
    </row>
    <row r="155" spans="1:12" ht="24" x14ac:dyDescent="0.2">
      <c r="A155" s="119"/>
      <c r="B155" s="19" t="s">
        <v>2</v>
      </c>
      <c r="C155" s="70" t="s">
        <v>1032</v>
      </c>
      <c r="D155" s="121">
        <f>5.2/H2</f>
        <v>0.8</v>
      </c>
      <c r="E155" s="119"/>
      <c r="F155" s="19" t="s">
        <v>2</v>
      </c>
      <c r="G155" s="70" t="s">
        <v>1033</v>
      </c>
      <c r="H155" s="121">
        <f>5.2/H2</f>
        <v>0.8</v>
      </c>
      <c r="I155" s="119"/>
      <c r="J155" s="19" t="s">
        <v>2</v>
      </c>
      <c r="K155" s="70" t="s">
        <v>1037</v>
      </c>
      <c r="L155" s="121">
        <f>140/H2</f>
        <v>21.53846153846154</v>
      </c>
    </row>
    <row r="156" spans="1:12" ht="44" x14ac:dyDescent="0.2">
      <c r="A156" s="119"/>
      <c r="B156" s="19" t="s">
        <v>3</v>
      </c>
      <c r="C156" s="20" t="s">
        <v>237</v>
      </c>
      <c r="D156" s="131"/>
      <c r="E156" s="119"/>
      <c r="F156" s="19" t="s">
        <v>3</v>
      </c>
      <c r="G156" s="20" t="s">
        <v>217</v>
      </c>
      <c r="H156" s="131"/>
      <c r="I156" s="119"/>
      <c r="J156" s="19" t="s">
        <v>3</v>
      </c>
      <c r="K156" s="20" t="s">
        <v>1038</v>
      </c>
      <c r="L156" s="131"/>
    </row>
    <row r="157" spans="1:12" ht="31" customHeight="1" x14ac:dyDescent="0.2">
      <c r="A157" s="119"/>
      <c r="B157" s="124" t="s">
        <v>5</v>
      </c>
      <c r="C157" s="125"/>
      <c r="D157" s="67"/>
      <c r="E157" s="119"/>
      <c r="F157" s="124" t="s">
        <v>6</v>
      </c>
      <c r="G157" s="126"/>
      <c r="H157" s="67"/>
      <c r="I157" s="119"/>
      <c r="J157" s="124" t="s">
        <v>111</v>
      </c>
      <c r="K157" s="125"/>
      <c r="L157" s="67"/>
    </row>
    <row r="158" spans="1:12" ht="16" thickBot="1" x14ac:dyDescent="0.25">
      <c r="A158" s="120"/>
      <c r="B158" s="127" t="s">
        <v>4</v>
      </c>
      <c r="C158" s="128"/>
      <c r="D158" s="65">
        <f>D157*D155</f>
        <v>0</v>
      </c>
      <c r="E158" s="120"/>
      <c r="F158" s="127" t="s">
        <v>4</v>
      </c>
      <c r="G158" s="129"/>
      <c r="H158" s="65">
        <f>H157*H155</f>
        <v>0</v>
      </c>
      <c r="I158" s="120"/>
      <c r="J158" s="127" t="s">
        <v>4</v>
      </c>
      <c r="K158" s="128"/>
      <c r="L158" s="21">
        <f>L157*L155</f>
        <v>0</v>
      </c>
    </row>
    <row r="159" spans="1:12" ht="16" thickBot="1" x14ac:dyDescent="0.25">
      <c r="A159" s="49" t="s">
        <v>225</v>
      </c>
      <c r="B159" s="161" t="s">
        <v>172</v>
      </c>
      <c r="C159" s="161"/>
      <c r="D159" s="161"/>
      <c r="E159" s="161"/>
      <c r="F159" s="161"/>
      <c r="G159" s="161"/>
      <c r="H159" s="161"/>
      <c r="I159" s="223"/>
      <c r="J159" s="223"/>
    </row>
    <row r="160" spans="1:12" x14ac:dyDescent="0.2">
      <c r="A160" s="118"/>
      <c r="B160" s="16" t="s">
        <v>0</v>
      </c>
      <c r="C160" s="102" t="s">
        <v>990</v>
      </c>
      <c r="D160" s="55" t="s">
        <v>546</v>
      </c>
      <c r="E160" s="118"/>
      <c r="F160" s="16" t="s">
        <v>0</v>
      </c>
      <c r="G160" s="102" t="s">
        <v>991</v>
      </c>
      <c r="H160" s="55" t="s">
        <v>546</v>
      </c>
      <c r="I160" s="118"/>
      <c r="J160" s="16" t="s">
        <v>0</v>
      </c>
      <c r="K160" s="102" t="s">
        <v>992</v>
      </c>
      <c r="L160" s="55" t="s">
        <v>546</v>
      </c>
    </row>
    <row r="161" spans="1:12" ht="24" x14ac:dyDescent="0.2">
      <c r="A161" s="119"/>
      <c r="B161" s="19" t="s">
        <v>2</v>
      </c>
      <c r="C161" s="70" t="s">
        <v>994</v>
      </c>
      <c r="D161" s="121">
        <f>5.2/H2</f>
        <v>0.8</v>
      </c>
      <c r="E161" s="119"/>
      <c r="F161" s="19" t="s">
        <v>2</v>
      </c>
      <c r="G161" s="70" t="s">
        <v>995</v>
      </c>
      <c r="H161" s="121">
        <f>5.2/H2</f>
        <v>0.8</v>
      </c>
      <c r="I161" s="119"/>
      <c r="J161" s="19" t="s">
        <v>2</v>
      </c>
      <c r="K161" s="70" t="s">
        <v>996</v>
      </c>
      <c r="L161" s="121">
        <f>140/H2</f>
        <v>21.53846153846154</v>
      </c>
    </row>
    <row r="162" spans="1:12" ht="44" x14ac:dyDescent="0.2">
      <c r="A162" s="119"/>
      <c r="B162" s="19" t="s">
        <v>3</v>
      </c>
      <c r="C162" s="20" t="s">
        <v>237</v>
      </c>
      <c r="D162" s="131"/>
      <c r="E162" s="119"/>
      <c r="F162" s="19" t="s">
        <v>3</v>
      </c>
      <c r="G162" s="20" t="s">
        <v>217</v>
      </c>
      <c r="H162" s="131"/>
      <c r="I162" s="119"/>
      <c r="J162" s="19" t="s">
        <v>3</v>
      </c>
      <c r="K162" s="20" t="s">
        <v>993</v>
      </c>
      <c r="L162" s="131"/>
    </row>
    <row r="163" spans="1:12" ht="31" customHeight="1" x14ac:dyDescent="0.2">
      <c r="A163" s="119"/>
      <c r="B163" s="124" t="s">
        <v>5</v>
      </c>
      <c r="C163" s="125"/>
      <c r="D163" s="67"/>
      <c r="E163" s="119"/>
      <c r="F163" s="124" t="s">
        <v>6</v>
      </c>
      <c r="G163" s="126"/>
      <c r="H163" s="67"/>
      <c r="I163" s="119"/>
      <c r="J163" s="124" t="s">
        <v>111</v>
      </c>
      <c r="K163" s="125"/>
      <c r="L163" s="67"/>
    </row>
    <row r="164" spans="1:12" ht="16" thickBot="1" x14ac:dyDescent="0.25">
      <c r="A164" s="120"/>
      <c r="B164" s="127" t="s">
        <v>4</v>
      </c>
      <c r="C164" s="128"/>
      <c r="D164" s="65">
        <f>D163*D161</f>
        <v>0</v>
      </c>
      <c r="E164" s="120"/>
      <c r="F164" s="127" t="s">
        <v>4</v>
      </c>
      <c r="G164" s="129"/>
      <c r="H164" s="65">
        <f>H163*H161</f>
        <v>0</v>
      </c>
      <c r="I164" s="120"/>
      <c r="J164" s="127" t="s">
        <v>4</v>
      </c>
      <c r="K164" s="128"/>
      <c r="L164" s="21">
        <f>L163*L161</f>
        <v>0</v>
      </c>
    </row>
    <row r="165" spans="1:12" ht="16" thickBot="1" x14ac:dyDescent="0.25">
      <c r="A165" s="49" t="s">
        <v>225</v>
      </c>
      <c r="B165" s="161" t="s">
        <v>172</v>
      </c>
      <c r="C165" s="161"/>
      <c r="D165" s="161"/>
      <c r="E165" s="161"/>
      <c r="F165" s="161"/>
      <c r="G165" s="161"/>
      <c r="H165" s="161"/>
      <c r="I165" s="223"/>
      <c r="J165" s="223"/>
    </row>
    <row r="166" spans="1:12" x14ac:dyDescent="0.2">
      <c r="A166" s="118"/>
      <c r="B166" s="16" t="s">
        <v>0</v>
      </c>
      <c r="C166" s="102" t="s">
        <v>2105</v>
      </c>
      <c r="D166" s="55" t="s">
        <v>546</v>
      </c>
      <c r="E166" s="118"/>
      <c r="F166" s="16" t="s">
        <v>0</v>
      </c>
      <c r="G166" s="102" t="s">
        <v>2106</v>
      </c>
      <c r="H166" s="55" t="s">
        <v>546</v>
      </c>
      <c r="I166" s="118"/>
      <c r="J166" s="16" t="s">
        <v>0</v>
      </c>
      <c r="K166" s="102" t="s">
        <v>2107</v>
      </c>
      <c r="L166" s="55" t="s">
        <v>546</v>
      </c>
    </row>
    <row r="167" spans="1:12" ht="24" x14ac:dyDescent="0.2">
      <c r="A167" s="119"/>
      <c r="B167" s="19" t="s">
        <v>2</v>
      </c>
      <c r="C167" s="70" t="s">
        <v>2108</v>
      </c>
      <c r="D167" s="121">
        <f>5.2/H2</f>
        <v>0.8</v>
      </c>
      <c r="E167" s="119"/>
      <c r="F167" s="19" t="s">
        <v>2</v>
      </c>
      <c r="G167" s="70" t="s">
        <v>2109</v>
      </c>
      <c r="H167" s="121">
        <f>5.2/H2</f>
        <v>0.8</v>
      </c>
      <c r="I167" s="119"/>
      <c r="J167" s="19" t="s">
        <v>2</v>
      </c>
      <c r="K167" s="70" t="s">
        <v>2110</v>
      </c>
      <c r="L167" s="121">
        <f>140/H2</f>
        <v>21.53846153846154</v>
      </c>
    </row>
    <row r="168" spans="1:12" ht="44" x14ac:dyDescent="0.2">
      <c r="A168" s="119"/>
      <c r="B168" s="19" t="s">
        <v>3</v>
      </c>
      <c r="C168" s="20" t="s">
        <v>237</v>
      </c>
      <c r="D168" s="131"/>
      <c r="E168" s="119"/>
      <c r="F168" s="19" t="s">
        <v>3</v>
      </c>
      <c r="G168" s="20" t="s">
        <v>217</v>
      </c>
      <c r="H168" s="131"/>
      <c r="I168" s="119"/>
      <c r="J168" s="19" t="s">
        <v>3</v>
      </c>
      <c r="K168" s="20" t="s">
        <v>2111</v>
      </c>
      <c r="L168" s="131"/>
    </row>
    <row r="169" spans="1:12" ht="32" customHeight="1" x14ac:dyDescent="0.2">
      <c r="A169" s="119"/>
      <c r="B169" s="124" t="s">
        <v>5</v>
      </c>
      <c r="C169" s="125"/>
      <c r="D169" s="67"/>
      <c r="E169" s="119"/>
      <c r="F169" s="124" t="s">
        <v>6</v>
      </c>
      <c r="G169" s="126"/>
      <c r="H169" s="67"/>
      <c r="I169" s="119"/>
      <c r="J169" s="124" t="s">
        <v>111</v>
      </c>
      <c r="K169" s="125"/>
      <c r="L169" s="67"/>
    </row>
    <row r="170" spans="1:12" ht="16" thickBot="1" x14ac:dyDescent="0.25">
      <c r="A170" s="120"/>
      <c r="B170" s="127" t="s">
        <v>4</v>
      </c>
      <c r="C170" s="128"/>
      <c r="D170" s="65">
        <f>D169*D167</f>
        <v>0</v>
      </c>
      <c r="E170" s="120"/>
      <c r="F170" s="127" t="s">
        <v>4</v>
      </c>
      <c r="G170" s="129"/>
      <c r="H170" s="65">
        <f>H169*H167</f>
        <v>0</v>
      </c>
      <c r="I170" s="120"/>
      <c r="J170" s="127" t="s">
        <v>4</v>
      </c>
      <c r="K170" s="128"/>
      <c r="L170" s="21">
        <f>L169*L167</f>
        <v>0</v>
      </c>
    </row>
    <row r="171" spans="1:12" ht="16" thickBot="1" x14ac:dyDescent="0.25">
      <c r="A171" s="49" t="s">
        <v>225</v>
      </c>
      <c r="B171" s="161" t="s">
        <v>172</v>
      </c>
      <c r="C171" s="161"/>
      <c r="D171" s="161"/>
      <c r="E171" s="161"/>
      <c r="F171" s="161"/>
      <c r="G171" s="161"/>
      <c r="H171" s="161"/>
      <c r="I171" s="223"/>
      <c r="J171" s="223"/>
    </row>
    <row r="172" spans="1:12" x14ac:dyDescent="0.2">
      <c r="A172" s="118"/>
      <c r="B172" s="16" t="s">
        <v>0</v>
      </c>
      <c r="C172" s="102" t="s">
        <v>1068</v>
      </c>
      <c r="D172" s="55" t="s">
        <v>546</v>
      </c>
      <c r="E172" s="118"/>
      <c r="F172" s="16" t="s">
        <v>0</v>
      </c>
      <c r="G172" s="102" t="s">
        <v>1069</v>
      </c>
      <c r="H172" s="55" t="s">
        <v>546</v>
      </c>
      <c r="I172" s="118"/>
      <c r="J172" s="16" t="s">
        <v>0</v>
      </c>
      <c r="K172" s="102" t="s">
        <v>1071</v>
      </c>
      <c r="L172" s="55" t="s">
        <v>546</v>
      </c>
    </row>
    <row r="173" spans="1:12" ht="24" x14ac:dyDescent="0.2">
      <c r="A173" s="119"/>
      <c r="B173" s="19" t="s">
        <v>2</v>
      </c>
      <c r="C173" s="70" t="s">
        <v>1067</v>
      </c>
      <c r="D173" s="121">
        <f>5.2/H2</f>
        <v>0.8</v>
      </c>
      <c r="E173" s="119"/>
      <c r="F173" s="19" t="s">
        <v>2</v>
      </c>
      <c r="G173" s="70" t="s">
        <v>1070</v>
      </c>
      <c r="H173" s="121">
        <f>5.2/H2</f>
        <v>0.8</v>
      </c>
      <c r="I173" s="119"/>
      <c r="J173" s="19" t="s">
        <v>2</v>
      </c>
      <c r="K173" s="70" t="s">
        <v>1072</v>
      </c>
      <c r="L173" s="121">
        <f>140/H2</f>
        <v>21.53846153846154</v>
      </c>
    </row>
    <row r="174" spans="1:12" ht="44" x14ac:dyDescent="0.2">
      <c r="A174" s="119"/>
      <c r="B174" s="19" t="s">
        <v>3</v>
      </c>
      <c r="C174" s="20" t="s">
        <v>237</v>
      </c>
      <c r="D174" s="131"/>
      <c r="E174" s="119"/>
      <c r="F174" s="19" t="s">
        <v>3</v>
      </c>
      <c r="G174" s="20" t="s">
        <v>217</v>
      </c>
      <c r="H174" s="131"/>
      <c r="I174" s="119"/>
      <c r="J174" s="19" t="s">
        <v>3</v>
      </c>
      <c r="K174" s="20" t="s">
        <v>1073</v>
      </c>
      <c r="L174" s="131"/>
    </row>
    <row r="175" spans="1:12" ht="33" customHeight="1" x14ac:dyDescent="0.2">
      <c r="A175" s="119"/>
      <c r="B175" s="124" t="s">
        <v>5</v>
      </c>
      <c r="C175" s="125"/>
      <c r="D175" s="67"/>
      <c r="E175" s="119"/>
      <c r="F175" s="124" t="s">
        <v>6</v>
      </c>
      <c r="G175" s="126"/>
      <c r="H175" s="67"/>
      <c r="I175" s="119"/>
      <c r="J175" s="124" t="s">
        <v>111</v>
      </c>
      <c r="K175" s="125"/>
      <c r="L175" s="67"/>
    </row>
    <row r="176" spans="1:12" ht="16" thickBot="1" x14ac:dyDescent="0.25">
      <c r="A176" s="120"/>
      <c r="B176" s="127" t="s">
        <v>4</v>
      </c>
      <c r="C176" s="128"/>
      <c r="D176" s="65">
        <f>D175*D173</f>
        <v>0</v>
      </c>
      <c r="E176" s="120"/>
      <c r="F176" s="127" t="s">
        <v>4</v>
      </c>
      <c r="G176" s="129"/>
      <c r="H176" s="65">
        <f>H175*H173</f>
        <v>0</v>
      </c>
      <c r="I176" s="120"/>
      <c r="J176" s="127" t="s">
        <v>4</v>
      </c>
      <c r="K176" s="128"/>
      <c r="L176" s="21">
        <f>L175*L173</f>
        <v>0</v>
      </c>
    </row>
    <row r="177" spans="1:12" ht="16" customHeight="1" thickBot="1" x14ac:dyDescent="0.25">
      <c r="A177" s="49" t="s">
        <v>225</v>
      </c>
      <c r="B177" s="161" t="s">
        <v>172</v>
      </c>
      <c r="C177" s="161"/>
      <c r="D177" s="161"/>
      <c r="E177" s="161"/>
      <c r="F177" s="161"/>
      <c r="G177" s="161"/>
      <c r="H177" s="161"/>
      <c r="I177" s="223"/>
      <c r="J177" s="223"/>
    </row>
    <row r="178" spans="1:12" x14ac:dyDescent="0.2">
      <c r="A178" s="118"/>
      <c r="B178" s="16" t="s">
        <v>0</v>
      </c>
      <c r="C178" s="102" t="s">
        <v>2141</v>
      </c>
      <c r="D178" s="55" t="s">
        <v>546</v>
      </c>
      <c r="E178" s="118"/>
      <c r="F178" s="16" t="s">
        <v>0</v>
      </c>
      <c r="G178" s="102" t="s">
        <v>2142</v>
      </c>
      <c r="H178" s="55" t="s">
        <v>546</v>
      </c>
      <c r="I178" s="118"/>
      <c r="J178" s="16" t="s">
        <v>0</v>
      </c>
      <c r="K178" s="102" t="s">
        <v>2144</v>
      </c>
      <c r="L178" s="55" t="s">
        <v>546</v>
      </c>
    </row>
    <row r="179" spans="1:12" ht="24" x14ac:dyDescent="0.2">
      <c r="A179" s="119"/>
      <c r="B179" s="19" t="s">
        <v>2</v>
      </c>
      <c r="C179" s="70" t="s">
        <v>2140</v>
      </c>
      <c r="D179" s="121">
        <f>5.2/H2</f>
        <v>0.8</v>
      </c>
      <c r="E179" s="119"/>
      <c r="F179" s="19" t="s">
        <v>2</v>
      </c>
      <c r="G179" s="70" t="s">
        <v>2143</v>
      </c>
      <c r="H179" s="121">
        <f>5.2/H2</f>
        <v>0.8</v>
      </c>
      <c r="I179" s="119"/>
      <c r="J179" s="19" t="s">
        <v>2</v>
      </c>
      <c r="K179" s="70" t="s">
        <v>2145</v>
      </c>
      <c r="L179" s="121">
        <f>140/H2</f>
        <v>21.53846153846154</v>
      </c>
    </row>
    <row r="180" spans="1:12" ht="44" x14ac:dyDescent="0.2">
      <c r="A180" s="119"/>
      <c r="B180" s="19" t="s">
        <v>3</v>
      </c>
      <c r="C180" s="20" t="s">
        <v>237</v>
      </c>
      <c r="D180" s="131"/>
      <c r="E180" s="119"/>
      <c r="F180" s="19" t="s">
        <v>3</v>
      </c>
      <c r="G180" s="20" t="s">
        <v>217</v>
      </c>
      <c r="H180" s="131"/>
      <c r="I180" s="119"/>
      <c r="J180" s="19" t="s">
        <v>3</v>
      </c>
      <c r="K180" s="20" t="s">
        <v>2146</v>
      </c>
      <c r="L180" s="131"/>
    </row>
    <row r="181" spans="1:12" ht="26" customHeight="1" x14ac:dyDescent="0.2">
      <c r="A181" s="119"/>
      <c r="B181" s="124" t="s">
        <v>5</v>
      </c>
      <c r="C181" s="125"/>
      <c r="D181" s="67"/>
      <c r="E181" s="119"/>
      <c r="F181" s="124" t="s">
        <v>6</v>
      </c>
      <c r="G181" s="126"/>
      <c r="H181" s="67"/>
      <c r="I181" s="119"/>
      <c r="J181" s="124" t="s">
        <v>111</v>
      </c>
      <c r="K181" s="125"/>
      <c r="L181" s="67"/>
    </row>
    <row r="182" spans="1:12" ht="16" customHeight="1" thickBot="1" x14ac:dyDescent="0.25">
      <c r="A182" s="120"/>
      <c r="B182" s="127" t="s">
        <v>4</v>
      </c>
      <c r="C182" s="128"/>
      <c r="D182" s="65">
        <f>D181*D179</f>
        <v>0</v>
      </c>
      <c r="E182" s="120"/>
      <c r="F182" s="127" t="s">
        <v>4</v>
      </c>
      <c r="G182" s="129"/>
      <c r="H182" s="65">
        <f>H181*H179</f>
        <v>0</v>
      </c>
      <c r="I182" s="120"/>
      <c r="J182" s="127" t="s">
        <v>4</v>
      </c>
      <c r="K182" s="128"/>
      <c r="L182" s="21">
        <f>L181*L179</f>
        <v>0</v>
      </c>
    </row>
    <row r="183" spans="1:12" ht="16" thickBot="1" x14ac:dyDescent="0.25">
      <c r="A183" s="49" t="s">
        <v>225</v>
      </c>
      <c r="B183" s="161" t="s">
        <v>172</v>
      </c>
      <c r="C183" s="161"/>
      <c r="D183" s="161"/>
      <c r="E183" s="161"/>
      <c r="F183" s="161"/>
      <c r="G183" s="161"/>
      <c r="H183" s="161"/>
      <c r="I183" s="223"/>
      <c r="J183" s="223"/>
    </row>
    <row r="184" spans="1:12" x14ac:dyDescent="0.2">
      <c r="A184" s="118"/>
      <c r="B184" s="16" t="s">
        <v>0</v>
      </c>
      <c r="C184" s="102" t="s">
        <v>1012</v>
      </c>
      <c r="D184" s="55" t="s">
        <v>546</v>
      </c>
      <c r="E184" s="118"/>
      <c r="F184" s="16" t="s">
        <v>0</v>
      </c>
      <c r="G184" s="102" t="s">
        <v>1013</v>
      </c>
      <c r="H184" s="55" t="s">
        <v>546</v>
      </c>
      <c r="I184" s="118"/>
      <c r="J184" s="16" t="s">
        <v>0</v>
      </c>
      <c r="K184" s="102" t="s">
        <v>1014</v>
      </c>
      <c r="L184" s="55" t="s">
        <v>546</v>
      </c>
    </row>
    <row r="185" spans="1:12" ht="24" x14ac:dyDescent="0.2">
      <c r="A185" s="119"/>
      <c r="B185" s="19" t="s">
        <v>2</v>
      </c>
      <c r="C185" s="70" t="s">
        <v>1015</v>
      </c>
      <c r="D185" s="121">
        <f>5.2/H2</f>
        <v>0.8</v>
      </c>
      <c r="E185" s="119"/>
      <c r="F185" s="19" t="s">
        <v>2</v>
      </c>
      <c r="G185" s="70" t="s">
        <v>1016</v>
      </c>
      <c r="H185" s="121">
        <f>5.2/H2</f>
        <v>0.8</v>
      </c>
      <c r="I185" s="119"/>
      <c r="J185" s="19" t="s">
        <v>2</v>
      </c>
      <c r="K185" s="70" t="s">
        <v>1017</v>
      </c>
      <c r="L185" s="121">
        <f>140/H2</f>
        <v>21.53846153846154</v>
      </c>
    </row>
    <row r="186" spans="1:12" ht="44" x14ac:dyDescent="0.2">
      <c r="A186" s="119"/>
      <c r="B186" s="19" t="s">
        <v>3</v>
      </c>
      <c r="C186" s="20" t="s">
        <v>237</v>
      </c>
      <c r="D186" s="131"/>
      <c r="E186" s="119"/>
      <c r="F186" s="19" t="s">
        <v>3</v>
      </c>
      <c r="G186" s="20" t="s">
        <v>217</v>
      </c>
      <c r="H186" s="131"/>
      <c r="I186" s="119"/>
      <c r="J186" s="19" t="s">
        <v>3</v>
      </c>
      <c r="K186" s="20" t="s">
        <v>1018</v>
      </c>
      <c r="L186" s="131"/>
    </row>
    <row r="187" spans="1:12" ht="33" customHeight="1" x14ac:dyDescent="0.2">
      <c r="A187" s="119"/>
      <c r="B187" s="124" t="s">
        <v>5</v>
      </c>
      <c r="C187" s="125"/>
      <c r="D187" s="67"/>
      <c r="E187" s="119"/>
      <c r="F187" s="124" t="s">
        <v>6</v>
      </c>
      <c r="G187" s="126"/>
      <c r="H187" s="67"/>
      <c r="I187" s="119"/>
      <c r="J187" s="124" t="s">
        <v>111</v>
      </c>
      <c r="K187" s="125"/>
      <c r="L187" s="67"/>
    </row>
    <row r="188" spans="1:12" ht="16" thickBot="1" x14ac:dyDescent="0.25">
      <c r="A188" s="120"/>
      <c r="B188" s="127" t="s">
        <v>4</v>
      </c>
      <c r="C188" s="128"/>
      <c r="D188" s="65">
        <f>D187*D185</f>
        <v>0</v>
      </c>
      <c r="E188" s="120"/>
      <c r="F188" s="127" t="s">
        <v>4</v>
      </c>
      <c r="G188" s="129"/>
      <c r="H188" s="65">
        <f>H187*H185</f>
        <v>0</v>
      </c>
      <c r="I188" s="120"/>
      <c r="J188" s="127" t="s">
        <v>4</v>
      </c>
      <c r="K188" s="128"/>
      <c r="L188" s="21">
        <f>L187*L185</f>
        <v>0</v>
      </c>
    </row>
    <row r="189" spans="1:12" ht="16" thickBot="1" x14ac:dyDescent="0.25">
      <c r="A189" s="49" t="s">
        <v>225</v>
      </c>
      <c r="B189" s="161" t="s">
        <v>172</v>
      </c>
      <c r="C189" s="161"/>
      <c r="D189" s="161"/>
      <c r="E189" s="161"/>
      <c r="F189" s="161"/>
      <c r="G189" s="161"/>
      <c r="H189" s="161"/>
      <c r="I189" s="223"/>
      <c r="J189" s="223"/>
    </row>
    <row r="190" spans="1:12" x14ac:dyDescent="0.2">
      <c r="A190" s="118"/>
      <c r="B190" s="16" t="s">
        <v>0</v>
      </c>
      <c r="C190" s="102" t="s">
        <v>2147</v>
      </c>
      <c r="D190" s="55" t="s">
        <v>546</v>
      </c>
      <c r="E190" s="118"/>
      <c r="F190" s="16" t="s">
        <v>0</v>
      </c>
      <c r="G190" s="102" t="s">
        <v>2148</v>
      </c>
      <c r="H190" s="55" t="s">
        <v>546</v>
      </c>
      <c r="I190" s="118"/>
      <c r="J190" s="16" t="s">
        <v>0</v>
      </c>
      <c r="K190" s="102" t="s">
        <v>2149</v>
      </c>
      <c r="L190" s="55" t="s">
        <v>546</v>
      </c>
    </row>
    <row r="191" spans="1:12" ht="24" x14ac:dyDescent="0.2">
      <c r="A191" s="119"/>
      <c r="B191" s="19" t="s">
        <v>2</v>
      </c>
      <c r="C191" s="70" t="s">
        <v>2152</v>
      </c>
      <c r="D191" s="121">
        <f>5.2/H2</f>
        <v>0.8</v>
      </c>
      <c r="E191" s="119"/>
      <c r="F191" s="19" t="s">
        <v>2</v>
      </c>
      <c r="G191" s="70" t="s">
        <v>2151</v>
      </c>
      <c r="H191" s="121">
        <f>5.2/H2</f>
        <v>0.8</v>
      </c>
      <c r="I191" s="119"/>
      <c r="J191" s="19" t="s">
        <v>2</v>
      </c>
      <c r="K191" s="70" t="s">
        <v>2150</v>
      </c>
      <c r="L191" s="121">
        <f>140/H2</f>
        <v>21.53846153846154</v>
      </c>
    </row>
    <row r="192" spans="1:12" ht="44" x14ac:dyDescent="0.2">
      <c r="A192" s="119"/>
      <c r="B192" s="19" t="s">
        <v>3</v>
      </c>
      <c r="C192" s="20" t="s">
        <v>237</v>
      </c>
      <c r="D192" s="131"/>
      <c r="E192" s="119"/>
      <c r="F192" s="19" t="s">
        <v>3</v>
      </c>
      <c r="G192" s="20" t="s">
        <v>217</v>
      </c>
      <c r="H192" s="131"/>
      <c r="I192" s="119"/>
      <c r="J192" s="19" t="s">
        <v>3</v>
      </c>
      <c r="K192" s="20" t="s">
        <v>2153</v>
      </c>
      <c r="L192" s="131"/>
    </row>
    <row r="193" spans="1:12" ht="31" customHeight="1" x14ac:dyDescent="0.2">
      <c r="A193" s="119"/>
      <c r="B193" s="124" t="s">
        <v>5</v>
      </c>
      <c r="C193" s="125"/>
      <c r="D193" s="67"/>
      <c r="E193" s="119"/>
      <c r="F193" s="124" t="s">
        <v>6</v>
      </c>
      <c r="G193" s="126"/>
      <c r="H193" s="67"/>
      <c r="I193" s="119"/>
      <c r="J193" s="124" t="s">
        <v>111</v>
      </c>
      <c r="K193" s="125"/>
      <c r="L193" s="67"/>
    </row>
    <row r="194" spans="1:12" ht="16" thickBot="1" x14ac:dyDescent="0.25">
      <c r="A194" s="120"/>
      <c r="B194" s="127" t="s">
        <v>4</v>
      </c>
      <c r="C194" s="128"/>
      <c r="D194" s="65">
        <f>D193*D191</f>
        <v>0</v>
      </c>
      <c r="E194" s="120"/>
      <c r="F194" s="127" t="s">
        <v>4</v>
      </c>
      <c r="G194" s="129"/>
      <c r="H194" s="65">
        <f>H193*H191</f>
        <v>0</v>
      </c>
      <c r="I194" s="120"/>
      <c r="J194" s="127" t="s">
        <v>4</v>
      </c>
      <c r="K194" s="128"/>
      <c r="L194" s="21">
        <f>L193*L191</f>
        <v>0</v>
      </c>
    </row>
    <row r="195" spans="1:12" ht="16" thickBot="1" x14ac:dyDescent="0.25">
      <c r="A195" s="49" t="s">
        <v>225</v>
      </c>
      <c r="B195" s="161" t="s">
        <v>172</v>
      </c>
      <c r="C195" s="161"/>
      <c r="D195" s="161"/>
      <c r="E195" s="161"/>
      <c r="F195" s="161"/>
      <c r="G195" s="161"/>
      <c r="H195" s="161"/>
      <c r="I195" s="223"/>
      <c r="J195" s="223"/>
    </row>
    <row r="196" spans="1:12" x14ac:dyDescent="0.2">
      <c r="A196" s="118"/>
      <c r="B196" s="16" t="s">
        <v>0</v>
      </c>
      <c r="C196" s="102" t="s">
        <v>1019</v>
      </c>
      <c r="D196" s="55" t="s">
        <v>546</v>
      </c>
      <c r="E196" s="118"/>
      <c r="F196" s="16" t="s">
        <v>0</v>
      </c>
      <c r="G196" s="102" t="s">
        <v>1020</v>
      </c>
      <c r="H196" s="55" t="s">
        <v>546</v>
      </c>
      <c r="I196" s="118"/>
      <c r="J196" s="16" t="s">
        <v>0</v>
      </c>
      <c r="K196" s="102" t="s">
        <v>1021</v>
      </c>
      <c r="L196" s="55" t="s">
        <v>546</v>
      </c>
    </row>
    <row r="197" spans="1:12" ht="24" x14ac:dyDescent="0.2">
      <c r="A197" s="119"/>
      <c r="B197" s="19" t="s">
        <v>2</v>
      </c>
      <c r="C197" s="70" t="s">
        <v>1024</v>
      </c>
      <c r="D197" s="121">
        <f>5.2/H2</f>
        <v>0.8</v>
      </c>
      <c r="E197" s="119"/>
      <c r="F197" s="19" t="s">
        <v>2</v>
      </c>
      <c r="G197" s="70" t="s">
        <v>1023</v>
      </c>
      <c r="H197" s="121">
        <f>5.2/H2</f>
        <v>0.8</v>
      </c>
      <c r="I197" s="119"/>
      <c r="J197" s="19" t="s">
        <v>2</v>
      </c>
      <c r="K197" s="70" t="s">
        <v>1022</v>
      </c>
      <c r="L197" s="121">
        <f>140/H2</f>
        <v>21.53846153846154</v>
      </c>
    </row>
    <row r="198" spans="1:12" ht="44" x14ac:dyDescent="0.2">
      <c r="A198" s="119"/>
      <c r="B198" s="19" t="s">
        <v>3</v>
      </c>
      <c r="C198" s="20" t="s">
        <v>237</v>
      </c>
      <c r="D198" s="131"/>
      <c r="E198" s="119"/>
      <c r="F198" s="19" t="s">
        <v>3</v>
      </c>
      <c r="G198" s="20" t="s">
        <v>217</v>
      </c>
      <c r="H198" s="131"/>
      <c r="I198" s="119"/>
      <c r="J198" s="19" t="s">
        <v>3</v>
      </c>
      <c r="K198" s="20" t="s">
        <v>1025</v>
      </c>
      <c r="L198" s="131"/>
    </row>
    <row r="199" spans="1:12" ht="23" customHeight="1" x14ac:dyDescent="0.2">
      <c r="A199" s="119"/>
      <c r="B199" s="124" t="s">
        <v>5</v>
      </c>
      <c r="C199" s="125"/>
      <c r="D199" s="67"/>
      <c r="E199" s="119"/>
      <c r="F199" s="124" t="s">
        <v>6</v>
      </c>
      <c r="G199" s="126"/>
      <c r="H199" s="67"/>
      <c r="I199" s="119"/>
      <c r="J199" s="124" t="s">
        <v>111</v>
      </c>
      <c r="K199" s="125"/>
      <c r="L199" s="67"/>
    </row>
    <row r="200" spans="1:12" ht="16" thickBot="1" x14ac:dyDescent="0.25">
      <c r="A200" s="120"/>
      <c r="B200" s="127" t="s">
        <v>4</v>
      </c>
      <c r="C200" s="128"/>
      <c r="D200" s="65">
        <f>D199*D197</f>
        <v>0</v>
      </c>
      <c r="E200" s="120"/>
      <c r="F200" s="127" t="s">
        <v>4</v>
      </c>
      <c r="G200" s="129"/>
      <c r="H200" s="65">
        <f>H199*H197</f>
        <v>0</v>
      </c>
      <c r="I200" s="120"/>
      <c r="J200" s="127" t="s">
        <v>4</v>
      </c>
      <c r="K200" s="128"/>
      <c r="L200" s="21">
        <f>L199*L197</f>
        <v>0</v>
      </c>
    </row>
    <row r="201" spans="1:12" ht="16" thickBot="1" x14ac:dyDescent="0.25">
      <c r="A201" s="49" t="s">
        <v>225</v>
      </c>
      <c r="B201" s="161" t="s">
        <v>172</v>
      </c>
      <c r="C201" s="161"/>
      <c r="D201" s="161"/>
      <c r="E201" s="161"/>
      <c r="F201" s="161"/>
      <c r="G201" s="161"/>
      <c r="H201" s="161"/>
      <c r="I201" s="223"/>
      <c r="J201" s="223"/>
    </row>
    <row r="202" spans="1:12" x14ac:dyDescent="0.2">
      <c r="A202" s="118"/>
      <c r="B202" s="16" t="s">
        <v>0</v>
      </c>
      <c r="C202" s="102" t="s">
        <v>2037</v>
      </c>
      <c r="D202" s="55" t="s">
        <v>546</v>
      </c>
      <c r="E202" s="118"/>
      <c r="F202" s="16" t="s">
        <v>0</v>
      </c>
      <c r="G202" s="102" t="s">
        <v>2039</v>
      </c>
      <c r="H202" s="55" t="s">
        <v>546</v>
      </c>
      <c r="I202" s="118"/>
      <c r="J202" s="16" t="s">
        <v>0</v>
      </c>
      <c r="K202" s="102" t="s">
        <v>2041</v>
      </c>
      <c r="L202" s="55" t="s">
        <v>546</v>
      </c>
    </row>
    <row r="203" spans="1:12" ht="24" x14ac:dyDescent="0.2">
      <c r="A203" s="119"/>
      <c r="B203" s="19" t="s">
        <v>2</v>
      </c>
      <c r="C203" s="70" t="s">
        <v>2038</v>
      </c>
      <c r="D203" s="121">
        <f>5.2/H2</f>
        <v>0.8</v>
      </c>
      <c r="E203" s="119"/>
      <c r="F203" s="19" t="s">
        <v>2</v>
      </c>
      <c r="G203" s="70" t="s">
        <v>2040</v>
      </c>
      <c r="H203" s="121">
        <f>5.2/H2</f>
        <v>0.8</v>
      </c>
      <c r="I203" s="119"/>
      <c r="J203" s="19" t="s">
        <v>2</v>
      </c>
      <c r="K203" s="70" t="s">
        <v>2042</v>
      </c>
      <c r="L203" s="121">
        <f>140/H2</f>
        <v>21.53846153846154</v>
      </c>
    </row>
    <row r="204" spans="1:12" ht="44" x14ac:dyDescent="0.2">
      <c r="A204" s="119"/>
      <c r="B204" s="19" t="s">
        <v>3</v>
      </c>
      <c r="C204" s="20" t="s">
        <v>237</v>
      </c>
      <c r="D204" s="131"/>
      <c r="E204" s="119"/>
      <c r="F204" s="19" t="s">
        <v>3</v>
      </c>
      <c r="G204" s="20" t="s">
        <v>217</v>
      </c>
      <c r="H204" s="131"/>
      <c r="I204" s="119"/>
      <c r="J204" s="19" t="s">
        <v>3</v>
      </c>
      <c r="K204" s="20" t="s">
        <v>2043</v>
      </c>
      <c r="L204" s="131"/>
    </row>
    <row r="205" spans="1:12" ht="29" customHeight="1" x14ac:dyDescent="0.2">
      <c r="A205" s="119"/>
      <c r="B205" s="124" t="s">
        <v>5</v>
      </c>
      <c r="C205" s="125"/>
      <c r="D205" s="67"/>
      <c r="E205" s="119"/>
      <c r="F205" s="124" t="s">
        <v>6</v>
      </c>
      <c r="G205" s="126"/>
      <c r="H205" s="67"/>
      <c r="I205" s="119"/>
      <c r="J205" s="124" t="s">
        <v>111</v>
      </c>
      <c r="K205" s="125"/>
      <c r="L205" s="67"/>
    </row>
    <row r="206" spans="1:12" ht="16" thickBot="1" x14ac:dyDescent="0.25">
      <c r="A206" s="120"/>
      <c r="B206" s="127" t="s">
        <v>4</v>
      </c>
      <c r="C206" s="128"/>
      <c r="D206" s="65">
        <f>D205*D203</f>
        <v>0</v>
      </c>
      <c r="E206" s="120"/>
      <c r="F206" s="127" t="s">
        <v>4</v>
      </c>
      <c r="G206" s="129"/>
      <c r="H206" s="65">
        <f>H205*H203</f>
        <v>0</v>
      </c>
      <c r="I206" s="120"/>
      <c r="J206" s="127" t="s">
        <v>4</v>
      </c>
      <c r="K206" s="128"/>
      <c r="L206" s="21">
        <f>L205*L203</f>
        <v>0</v>
      </c>
    </row>
    <row r="207" spans="1:12" ht="16" thickBot="1" x14ac:dyDescent="0.25">
      <c r="A207" s="49" t="s">
        <v>225</v>
      </c>
      <c r="B207" s="161" t="s">
        <v>172</v>
      </c>
      <c r="C207" s="161"/>
      <c r="D207" s="161"/>
      <c r="E207" s="161"/>
      <c r="F207" s="161"/>
      <c r="G207" s="161"/>
      <c r="H207" s="161"/>
      <c r="I207" s="223"/>
      <c r="J207" s="223"/>
    </row>
    <row r="208" spans="1:12" x14ac:dyDescent="0.2">
      <c r="A208" s="118"/>
      <c r="B208" s="16" t="s">
        <v>0</v>
      </c>
      <c r="C208" s="102" t="s">
        <v>2078</v>
      </c>
      <c r="D208" s="55" t="s">
        <v>546</v>
      </c>
      <c r="E208" s="118"/>
      <c r="F208" s="16" t="s">
        <v>0</v>
      </c>
      <c r="G208" s="102" t="s">
        <v>2079</v>
      </c>
      <c r="H208" s="55" t="s">
        <v>546</v>
      </c>
      <c r="I208" s="118"/>
      <c r="J208" s="16" t="s">
        <v>0</v>
      </c>
      <c r="K208" s="102" t="s">
        <v>2080</v>
      </c>
      <c r="L208" s="55" t="s">
        <v>546</v>
      </c>
    </row>
    <row r="209" spans="1:12" ht="24" x14ac:dyDescent="0.2">
      <c r="A209" s="119"/>
      <c r="B209" s="19" t="s">
        <v>2</v>
      </c>
      <c r="C209" s="70" t="s">
        <v>2083</v>
      </c>
      <c r="D209" s="121">
        <f>5.2/H2</f>
        <v>0.8</v>
      </c>
      <c r="E209" s="119"/>
      <c r="F209" s="19" t="s">
        <v>2</v>
      </c>
      <c r="G209" s="70" t="s">
        <v>2082</v>
      </c>
      <c r="H209" s="121">
        <f>5.2/H2</f>
        <v>0.8</v>
      </c>
      <c r="I209" s="119"/>
      <c r="J209" s="19" t="s">
        <v>2</v>
      </c>
      <c r="K209" s="70" t="s">
        <v>2081</v>
      </c>
      <c r="L209" s="121">
        <f>140/H2</f>
        <v>21.53846153846154</v>
      </c>
    </row>
    <row r="210" spans="1:12" ht="44" x14ac:dyDescent="0.2">
      <c r="A210" s="119"/>
      <c r="B210" s="19" t="s">
        <v>3</v>
      </c>
      <c r="C210" s="20" t="s">
        <v>237</v>
      </c>
      <c r="D210" s="131"/>
      <c r="E210" s="119"/>
      <c r="F210" s="19" t="s">
        <v>3</v>
      </c>
      <c r="G210" s="20" t="s">
        <v>217</v>
      </c>
      <c r="H210" s="131"/>
      <c r="I210" s="119"/>
      <c r="J210" s="19" t="s">
        <v>3</v>
      </c>
      <c r="K210" s="20" t="s">
        <v>2084</v>
      </c>
      <c r="L210" s="131"/>
    </row>
    <row r="211" spans="1:12" ht="27" customHeight="1" x14ac:dyDescent="0.2">
      <c r="A211" s="119"/>
      <c r="B211" s="124" t="s">
        <v>5</v>
      </c>
      <c r="C211" s="125"/>
      <c r="D211" s="67"/>
      <c r="E211" s="119"/>
      <c r="F211" s="124" t="s">
        <v>6</v>
      </c>
      <c r="G211" s="126"/>
      <c r="H211" s="67"/>
      <c r="I211" s="119"/>
      <c r="J211" s="124" t="s">
        <v>111</v>
      </c>
      <c r="K211" s="125"/>
      <c r="L211" s="67"/>
    </row>
    <row r="212" spans="1:12" ht="16" thickBot="1" x14ac:dyDescent="0.25">
      <c r="A212" s="120"/>
      <c r="B212" s="127" t="s">
        <v>4</v>
      </c>
      <c r="C212" s="128"/>
      <c r="D212" s="65">
        <f>D211*D209</f>
        <v>0</v>
      </c>
      <c r="E212" s="120"/>
      <c r="F212" s="127" t="s">
        <v>4</v>
      </c>
      <c r="G212" s="129"/>
      <c r="H212" s="65">
        <f>H211*H209</f>
        <v>0</v>
      </c>
      <c r="I212" s="120"/>
      <c r="J212" s="127" t="s">
        <v>4</v>
      </c>
      <c r="K212" s="128"/>
      <c r="L212" s="21">
        <f>L211*L209</f>
        <v>0</v>
      </c>
    </row>
    <row r="213" spans="1:12" ht="16" thickBot="1" x14ac:dyDescent="0.25">
      <c r="A213" s="49" t="s">
        <v>225</v>
      </c>
      <c r="B213" s="161" t="s">
        <v>172</v>
      </c>
      <c r="C213" s="161"/>
      <c r="D213" s="161"/>
      <c r="E213" s="161"/>
      <c r="F213" s="161"/>
      <c r="G213" s="161"/>
      <c r="H213" s="161"/>
      <c r="I213" s="223"/>
      <c r="J213" s="223"/>
    </row>
    <row r="214" spans="1:12" x14ac:dyDescent="0.2">
      <c r="A214" s="118"/>
      <c r="B214" s="16" t="s">
        <v>0</v>
      </c>
      <c r="C214" s="102" t="s">
        <v>1081</v>
      </c>
      <c r="D214" s="55" t="s">
        <v>546</v>
      </c>
      <c r="E214" s="118"/>
      <c r="F214" s="16" t="s">
        <v>0</v>
      </c>
      <c r="G214" s="102" t="s">
        <v>1082</v>
      </c>
      <c r="H214" s="55" t="s">
        <v>546</v>
      </c>
      <c r="I214" s="118"/>
      <c r="J214" s="16" t="s">
        <v>0</v>
      </c>
      <c r="K214" s="102" t="s">
        <v>1083</v>
      </c>
      <c r="L214" s="55" t="s">
        <v>546</v>
      </c>
    </row>
    <row r="215" spans="1:12" ht="24" x14ac:dyDescent="0.2">
      <c r="A215" s="119"/>
      <c r="B215" s="19" t="s">
        <v>2</v>
      </c>
      <c r="C215" s="70" t="s">
        <v>1086</v>
      </c>
      <c r="D215" s="121">
        <f>5.4/H2</f>
        <v>0.83076923076923082</v>
      </c>
      <c r="E215" s="119"/>
      <c r="F215" s="19" t="s">
        <v>2</v>
      </c>
      <c r="G215" s="70" t="s">
        <v>1085</v>
      </c>
      <c r="H215" s="121">
        <f>5.4/H2</f>
        <v>0.83076923076923082</v>
      </c>
      <c r="I215" s="119"/>
      <c r="J215" s="19" t="s">
        <v>2</v>
      </c>
      <c r="K215" s="70" t="s">
        <v>1084</v>
      </c>
      <c r="L215" s="121">
        <f>140/H2</f>
        <v>21.53846153846154</v>
      </c>
    </row>
    <row r="216" spans="1:12" ht="44" x14ac:dyDescent="0.2">
      <c r="A216" s="119"/>
      <c r="B216" s="19" t="s">
        <v>3</v>
      </c>
      <c r="C216" s="20" t="s">
        <v>237</v>
      </c>
      <c r="D216" s="131"/>
      <c r="E216" s="119"/>
      <c r="F216" s="19" t="s">
        <v>3</v>
      </c>
      <c r="G216" s="20" t="s">
        <v>217</v>
      </c>
      <c r="H216" s="131"/>
      <c r="I216" s="119"/>
      <c r="J216" s="19" t="s">
        <v>3</v>
      </c>
      <c r="K216" s="20" t="s">
        <v>1087</v>
      </c>
      <c r="L216" s="131"/>
    </row>
    <row r="217" spans="1:12" ht="29" customHeight="1" x14ac:dyDescent="0.2">
      <c r="A217" s="119"/>
      <c r="B217" s="124" t="s">
        <v>5</v>
      </c>
      <c r="C217" s="125"/>
      <c r="D217" s="67"/>
      <c r="E217" s="119"/>
      <c r="F217" s="124" t="s">
        <v>6</v>
      </c>
      <c r="G217" s="126"/>
      <c r="H217" s="67"/>
      <c r="I217" s="119"/>
      <c r="J217" s="124" t="s">
        <v>111</v>
      </c>
      <c r="K217" s="125"/>
      <c r="L217" s="67"/>
    </row>
    <row r="218" spans="1:12" ht="16" thickBot="1" x14ac:dyDescent="0.25">
      <c r="A218" s="120"/>
      <c r="B218" s="127" t="s">
        <v>4</v>
      </c>
      <c r="C218" s="128"/>
      <c r="D218" s="65">
        <f>D217*D215</f>
        <v>0</v>
      </c>
      <c r="E218" s="120"/>
      <c r="F218" s="127" t="s">
        <v>4</v>
      </c>
      <c r="G218" s="129"/>
      <c r="H218" s="65">
        <f>H217*H215</f>
        <v>0</v>
      </c>
      <c r="I218" s="120"/>
      <c r="J218" s="127" t="s">
        <v>4</v>
      </c>
      <c r="K218" s="128"/>
      <c r="L218" s="21">
        <f>L217*L215</f>
        <v>0</v>
      </c>
    </row>
    <row r="219" spans="1:12" ht="16" thickBot="1" x14ac:dyDescent="0.25">
      <c r="A219" s="49" t="s">
        <v>225</v>
      </c>
      <c r="B219" s="161" t="s">
        <v>172</v>
      </c>
      <c r="C219" s="161"/>
      <c r="D219" s="161"/>
      <c r="E219" s="161"/>
      <c r="F219" s="161"/>
      <c r="G219" s="161"/>
      <c r="H219" s="161"/>
      <c r="I219" s="223"/>
      <c r="J219" s="223"/>
    </row>
    <row r="220" spans="1:12" x14ac:dyDescent="0.2">
      <c r="A220" s="118"/>
      <c r="B220" s="16" t="s">
        <v>0</v>
      </c>
      <c r="C220" s="102" t="s">
        <v>1055</v>
      </c>
      <c r="D220" s="55" t="s">
        <v>546</v>
      </c>
      <c r="E220" s="118"/>
      <c r="F220" s="16" t="s">
        <v>0</v>
      </c>
      <c r="G220" s="102" t="s">
        <v>1054</v>
      </c>
      <c r="H220" s="55" t="s">
        <v>546</v>
      </c>
      <c r="I220" s="118"/>
      <c r="J220" s="16" t="s">
        <v>0</v>
      </c>
      <c r="K220" s="102" t="s">
        <v>1053</v>
      </c>
      <c r="L220" s="55" t="s">
        <v>546</v>
      </c>
    </row>
    <row r="221" spans="1:12" ht="24" x14ac:dyDescent="0.2">
      <c r="A221" s="119"/>
      <c r="B221" s="19" t="s">
        <v>2</v>
      </c>
      <c r="C221" s="70" t="s">
        <v>1056</v>
      </c>
      <c r="D221" s="121">
        <f>5.2/H2</f>
        <v>0.8</v>
      </c>
      <c r="E221" s="119"/>
      <c r="F221" s="19" t="s">
        <v>2</v>
      </c>
      <c r="G221" s="70" t="s">
        <v>1057</v>
      </c>
      <c r="H221" s="121">
        <f>5.2/H2</f>
        <v>0.8</v>
      </c>
      <c r="I221" s="119"/>
      <c r="J221" s="19" t="s">
        <v>2</v>
      </c>
      <c r="K221" s="70" t="s">
        <v>1058</v>
      </c>
      <c r="L221" s="121">
        <f>140/H2</f>
        <v>21.53846153846154</v>
      </c>
    </row>
    <row r="222" spans="1:12" ht="44" x14ac:dyDescent="0.2">
      <c r="A222" s="119"/>
      <c r="B222" s="19" t="s">
        <v>3</v>
      </c>
      <c r="C222" s="20" t="s">
        <v>237</v>
      </c>
      <c r="D222" s="131"/>
      <c r="E222" s="119"/>
      <c r="F222" s="19" t="s">
        <v>3</v>
      </c>
      <c r="G222" s="20" t="s">
        <v>217</v>
      </c>
      <c r="H222" s="131"/>
      <c r="I222" s="119"/>
      <c r="J222" s="19" t="s">
        <v>3</v>
      </c>
      <c r="K222" s="20" t="s">
        <v>1059</v>
      </c>
      <c r="L222" s="131"/>
    </row>
    <row r="223" spans="1:12" ht="33" customHeight="1" x14ac:dyDescent="0.2">
      <c r="A223" s="119"/>
      <c r="B223" s="124" t="s">
        <v>5</v>
      </c>
      <c r="C223" s="125"/>
      <c r="D223" s="67"/>
      <c r="E223" s="119"/>
      <c r="F223" s="124" t="s">
        <v>6</v>
      </c>
      <c r="G223" s="126"/>
      <c r="H223" s="67"/>
      <c r="I223" s="119"/>
      <c r="J223" s="124" t="s">
        <v>111</v>
      </c>
      <c r="K223" s="125"/>
      <c r="L223" s="67"/>
    </row>
    <row r="224" spans="1:12" ht="16" thickBot="1" x14ac:dyDescent="0.25">
      <c r="A224" s="120"/>
      <c r="B224" s="127" t="s">
        <v>4</v>
      </c>
      <c r="C224" s="128"/>
      <c r="D224" s="65">
        <f>D223*D221</f>
        <v>0</v>
      </c>
      <c r="E224" s="120"/>
      <c r="F224" s="127" t="s">
        <v>4</v>
      </c>
      <c r="G224" s="129"/>
      <c r="H224" s="65">
        <f>H223*H221</f>
        <v>0</v>
      </c>
      <c r="I224" s="120"/>
      <c r="J224" s="127" t="s">
        <v>4</v>
      </c>
      <c r="K224" s="128"/>
      <c r="L224" s="21">
        <f>L223*L221</f>
        <v>0</v>
      </c>
    </row>
    <row r="225" spans="1:12" ht="16" thickBot="1" x14ac:dyDescent="0.25">
      <c r="A225" s="49" t="s">
        <v>225</v>
      </c>
      <c r="B225" s="161" t="s">
        <v>172</v>
      </c>
      <c r="C225" s="161"/>
      <c r="D225" s="161"/>
      <c r="E225" s="161"/>
      <c r="F225" s="161"/>
      <c r="G225" s="161"/>
      <c r="H225" s="161"/>
      <c r="I225" s="223"/>
      <c r="J225" s="223"/>
    </row>
    <row r="226" spans="1:12" x14ac:dyDescent="0.2">
      <c r="A226" s="118"/>
      <c r="B226" s="16" t="s">
        <v>0</v>
      </c>
      <c r="C226" s="102" t="s">
        <v>2112</v>
      </c>
      <c r="D226" s="55" t="s">
        <v>546</v>
      </c>
      <c r="E226" s="118"/>
      <c r="F226" s="16" t="s">
        <v>0</v>
      </c>
      <c r="G226" s="102" t="s">
        <v>2113</v>
      </c>
      <c r="H226" s="55" t="s">
        <v>546</v>
      </c>
      <c r="I226" s="118"/>
      <c r="J226" s="16" t="s">
        <v>0</v>
      </c>
      <c r="K226" s="102" t="s">
        <v>2114</v>
      </c>
      <c r="L226" s="55" t="s">
        <v>546</v>
      </c>
    </row>
    <row r="227" spans="1:12" ht="24" x14ac:dyDescent="0.2">
      <c r="A227" s="119"/>
      <c r="B227" s="19" t="s">
        <v>2</v>
      </c>
      <c r="C227" s="70" t="s">
        <v>2117</v>
      </c>
      <c r="D227" s="121">
        <f>5.2/H2</f>
        <v>0.8</v>
      </c>
      <c r="E227" s="119"/>
      <c r="F227" s="19" t="s">
        <v>2</v>
      </c>
      <c r="G227" s="70" t="s">
        <v>2116</v>
      </c>
      <c r="H227" s="121">
        <f>5.2/H2</f>
        <v>0.8</v>
      </c>
      <c r="I227" s="119"/>
      <c r="J227" s="19" t="s">
        <v>2</v>
      </c>
      <c r="K227" s="70" t="s">
        <v>2115</v>
      </c>
      <c r="L227" s="121">
        <f>140/H2</f>
        <v>21.53846153846154</v>
      </c>
    </row>
    <row r="228" spans="1:12" ht="44" x14ac:dyDescent="0.2">
      <c r="A228" s="119"/>
      <c r="B228" s="19" t="s">
        <v>3</v>
      </c>
      <c r="C228" s="20" t="s">
        <v>237</v>
      </c>
      <c r="D228" s="131"/>
      <c r="E228" s="119"/>
      <c r="F228" s="19" t="s">
        <v>3</v>
      </c>
      <c r="G228" s="20" t="s">
        <v>217</v>
      </c>
      <c r="H228" s="131"/>
      <c r="I228" s="119"/>
      <c r="J228" s="19" t="s">
        <v>3</v>
      </c>
      <c r="K228" s="20" t="s">
        <v>2118</v>
      </c>
      <c r="L228" s="131"/>
    </row>
    <row r="229" spans="1:12" ht="26" customHeight="1" x14ac:dyDescent="0.2">
      <c r="A229" s="119"/>
      <c r="B229" s="124" t="s">
        <v>5</v>
      </c>
      <c r="C229" s="125"/>
      <c r="D229" s="67"/>
      <c r="E229" s="119"/>
      <c r="F229" s="124" t="s">
        <v>6</v>
      </c>
      <c r="G229" s="126"/>
      <c r="H229" s="67"/>
      <c r="I229" s="119"/>
      <c r="J229" s="124" t="s">
        <v>111</v>
      </c>
      <c r="K229" s="125"/>
      <c r="L229" s="67"/>
    </row>
    <row r="230" spans="1:12" ht="16" thickBot="1" x14ac:dyDescent="0.25">
      <c r="A230" s="120"/>
      <c r="B230" s="127" t="s">
        <v>4</v>
      </c>
      <c r="C230" s="128"/>
      <c r="D230" s="65">
        <f>D229*D227</f>
        <v>0</v>
      </c>
      <c r="E230" s="120"/>
      <c r="F230" s="127" t="s">
        <v>4</v>
      </c>
      <c r="G230" s="129"/>
      <c r="H230" s="65">
        <f>H229*H227</f>
        <v>0</v>
      </c>
      <c r="I230" s="120"/>
      <c r="J230" s="127" t="s">
        <v>4</v>
      </c>
      <c r="K230" s="128"/>
      <c r="L230" s="21">
        <f>L229*L227</f>
        <v>0</v>
      </c>
    </row>
    <row r="231" spans="1:12" ht="16" thickBot="1" x14ac:dyDescent="0.25">
      <c r="A231" s="49" t="s">
        <v>225</v>
      </c>
      <c r="B231" s="161" t="s">
        <v>172</v>
      </c>
      <c r="C231" s="161"/>
      <c r="D231" s="161"/>
      <c r="E231" s="161"/>
      <c r="F231" s="161"/>
      <c r="G231" s="161"/>
      <c r="H231" s="161"/>
      <c r="I231" s="223"/>
      <c r="J231" s="223"/>
    </row>
    <row r="232" spans="1:12" x14ac:dyDescent="0.2">
      <c r="A232" s="118"/>
      <c r="B232" s="16" t="s">
        <v>0</v>
      </c>
      <c r="C232" s="102" t="s">
        <v>2119</v>
      </c>
      <c r="D232" s="55" t="s">
        <v>546</v>
      </c>
      <c r="E232" s="118"/>
      <c r="F232" s="16" t="s">
        <v>0</v>
      </c>
      <c r="G232" s="102" t="s">
        <v>2120</v>
      </c>
      <c r="H232" s="55" t="s">
        <v>546</v>
      </c>
      <c r="I232" s="118"/>
      <c r="J232" s="16" t="s">
        <v>0</v>
      </c>
      <c r="K232" s="102" t="s">
        <v>2121</v>
      </c>
      <c r="L232" s="55" t="s">
        <v>546</v>
      </c>
    </row>
    <row r="233" spans="1:12" ht="24" x14ac:dyDescent="0.2">
      <c r="A233" s="119"/>
      <c r="B233" s="19" t="s">
        <v>2</v>
      </c>
      <c r="C233" s="70" t="s">
        <v>2125</v>
      </c>
      <c r="D233" s="121">
        <f>5.2/H2</f>
        <v>0.8</v>
      </c>
      <c r="E233" s="119"/>
      <c r="F233" s="19" t="s">
        <v>2</v>
      </c>
      <c r="G233" s="70" t="s">
        <v>2124</v>
      </c>
      <c r="H233" s="121">
        <f>5.2/H2</f>
        <v>0.8</v>
      </c>
      <c r="I233" s="119"/>
      <c r="J233" s="19" t="s">
        <v>2</v>
      </c>
      <c r="K233" s="70" t="s">
        <v>2122</v>
      </c>
      <c r="L233" s="121">
        <f>140/H2</f>
        <v>21.53846153846154</v>
      </c>
    </row>
    <row r="234" spans="1:12" ht="44" x14ac:dyDescent="0.2">
      <c r="A234" s="119"/>
      <c r="B234" s="19" t="s">
        <v>3</v>
      </c>
      <c r="C234" s="20" t="s">
        <v>237</v>
      </c>
      <c r="D234" s="131"/>
      <c r="E234" s="119"/>
      <c r="F234" s="19" t="s">
        <v>3</v>
      </c>
      <c r="G234" s="20" t="s">
        <v>217</v>
      </c>
      <c r="H234" s="131"/>
      <c r="I234" s="119"/>
      <c r="J234" s="19" t="s">
        <v>3</v>
      </c>
      <c r="K234" s="20" t="s">
        <v>2123</v>
      </c>
      <c r="L234" s="131"/>
    </row>
    <row r="235" spans="1:12" ht="30" customHeight="1" x14ac:dyDescent="0.2">
      <c r="A235" s="119"/>
      <c r="B235" s="124" t="s">
        <v>5</v>
      </c>
      <c r="C235" s="125"/>
      <c r="D235" s="67"/>
      <c r="E235" s="119"/>
      <c r="F235" s="124" t="s">
        <v>6</v>
      </c>
      <c r="G235" s="126"/>
      <c r="H235" s="67"/>
      <c r="I235" s="119"/>
      <c r="J235" s="124" t="s">
        <v>111</v>
      </c>
      <c r="K235" s="125"/>
      <c r="L235" s="67"/>
    </row>
    <row r="236" spans="1:12" ht="16" thickBot="1" x14ac:dyDescent="0.25">
      <c r="A236" s="120"/>
      <c r="B236" s="127" t="s">
        <v>4</v>
      </c>
      <c r="C236" s="128"/>
      <c r="D236" s="65">
        <f>D235*D233</f>
        <v>0</v>
      </c>
      <c r="E236" s="120"/>
      <c r="F236" s="127" t="s">
        <v>4</v>
      </c>
      <c r="G236" s="129"/>
      <c r="H236" s="65">
        <f>H235*H233</f>
        <v>0</v>
      </c>
      <c r="I236" s="120"/>
      <c r="J236" s="127" t="s">
        <v>4</v>
      </c>
      <c r="K236" s="128"/>
      <c r="L236" s="21">
        <f>L235*L233</f>
        <v>0</v>
      </c>
    </row>
    <row r="237" spans="1:12" ht="16" thickBot="1" x14ac:dyDescent="0.25">
      <c r="A237" s="49" t="s">
        <v>225</v>
      </c>
      <c r="B237" s="161" t="s">
        <v>172</v>
      </c>
      <c r="C237" s="161"/>
      <c r="D237" s="161"/>
      <c r="E237" s="161"/>
      <c r="F237" s="161"/>
      <c r="G237" s="161"/>
      <c r="H237" s="161"/>
      <c r="I237" s="223"/>
      <c r="J237" s="223"/>
    </row>
    <row r="238" spans="1:12" x14ac:dyDescent="0.2">
      <c r="A238" s="118"/>
      <c r="B238" s="16" t="s">
        <v>0</v>
      </c>
      <c r="C238" s="102" t="s">
        <v>1074</v>
      </c>
      <c r="D238" s="55" t="s">
        <v>546</v>
      </c>
      <c r="E238" s="118"/>
      <c r="F238" s="16" t="s">
        <v>0</v>
      </c>
      <c r="G238" s="102" t="s">
        <v>1077</v>
      </c>
      <c r="H238" s="55" t="s">
        <v>546</v>
      </c>
      <c r="I238" s="118"/>
      <c r="J238" s="16" t="s">
        <v>0</v>
      </c>
      <c r="K238" s="102" t="s">
        <v>1078</v>
      </c>
      <c r="L238" s="55" t="s">
        <v>546</v>
      </c>
    </row>
    <row r="239" spans="1:12" ht="24" x14ac:dyDescent="0.2">
      <c r="A239" s="119"/>
      <c r="B239" s="19" t="s">
        <v>2</v>
      </c>
      <c r="C239" s="70" t="s">
        <v>1075</v>
      </c>
      <c r="D239" s="121">
        <f>5.2/H2</f>
        <v>0.8</v>
      </c>
      <c r="E239" s="119"/>
      <c r="F239" s="19" t="s">
        <v>2</v>
      </c>
      <c r="G239" s="70" t="s">
        <v>1076</v>
      </c>
      <c r="H239" s="121">
        <f>5.2/H2</f>
        <v>0.8</v>
      </c>
      <c r="I239" s="119"/>
      <c r="J239" s="19" t="s">
        <v>2</v>
      </c>
      <c r="K239" s="70" t="s">
        <v>1079</v>
      </c>
      <c r="L239" s="121">
        <f>140/H2</f>
        <v>21.53846153846154</v>
      </c>
    </row>
    <row r="240" spans="1:12" ht="44" x14ac:dyDescent="0.2">
      <c r="A240" s="119"/>
      <c r="B240" s="19" t="s">
        <v>3</v>
      </c>
      <c r="C240" s="20" t="s">
        <v>237</v>
      </c>
      <c r="D240" s="131"/>
      <c r="E240" s="119"/>
      <c r="F240" s="19" t="s">
        <v>3</v>
      </c>
      <c r="G240" s="20" t="s">
        <v>217</v>
      </c>
      <c r="H240" s="131"/>
      <c r="I240" s="119"/>
      <c r="J240" s="19" t="s">
        <v>3</v>
      </c>
      <c r="K240" s="20" t="s">
        <v>1080</v>
      </c>
      <c r="L240" s="131"/>
    </row>
    <row r="241" spans="1:12" ht="22" customHeight="1" x14ac:dyDescent="0.2">
      <c r="A241" s="119"/>
      <c r="B241" s="124" t="s">
        <v>5</v>
      </c>
      <c r="C241" s="125"/>
      <c r="D241" s="67"/>
      <c r="E241" s="119"/>
      <c r="F241" s="124" t="s">
        <v>6</v>
      </c>
      <c r="G241" s="126"/>
      <c r="H241" s="67"/>
      <c r="I241" s="119"/>
      <c r="J241" s="124" t="s">
        <v>111</v>
      </c>
      <c r="K241" s="125"/>
      <c r="L241" s="67"/>
    </row>
    <row r="242" spans="1:12" ht="16" thickBot="1" x14ac:dyDescent="0.25">
      <c r="A242" s="120"/>
      <c r="B242" s="127" t="s">
        <v>4</v>
      </c>
      <c r="C242" s="128"/>
      <c r="D242" s="65">
        <f>D241*D239</f>
        <v>0</v>
      </c>
      <c r="E242" s="120"/>
      <c r="F242" s="127" t="s">
        <v>4</v>
      </c>
      <c r="G242" s="129"/>
      <c r="H242" s="65">
        <f>H241*H239</f>
        <v>0</v>
      </c>
      <c r="I242" s="120"/>
      <c r="J242" s="127" t="s">
        <v>4</v>
      </c>
      <c r="K242" s="128"/>
      <c r="L242" s="21">
        <f>L241*L239</f>
        <v>0</v>
      </c>
    </row>
    <row r="243" spans="1:12" ht="16" thickBot="1" x14ac:dyDescent="0.25">
      <c r="A243" s="49" t="s">
        <v>225</v>
      </c>
      <c r="B243" s="161" t="s">
        <v>172</v>
      </c>
      <c r="C243" s="161"/>
      <c r="D243" s="161"/>
      <c r="E243" s="161"/>
      <c r="F243" s="161"/>
      <c r="G243" s="161"/>
      <c r="H243" s="161"/>
      <c r="I243" s="223"/>
      <c r="J243" s="223"/>
    </row>
    <row r="244" spans="1:12" x14ac:dyDescent="0.2">
      <c r="A244" s="118"/>
      <c r="B244" s="16" t="s">
        <v>0</v>
      </c>
      <c r="C244" s="102" t="s">
        <v>2016</v>
      </c>
      <c r="D244" s="55" t="s">
        <v>546</v>
      </c>
      <c r="E244" s="118"/>
      <c r="F244" s="16" t="s">
        <v>0</v>
      </c>
      <c r="G244" s="102" t="s">
        <v>2017</v>
      </c>
      <c r="H244" s="55" t="s">
        <v>546</v>
      </c>
      <c r="I244" s="118"/>
      <c r="J244" s="16" t="s">
        <v>0</v>
      </c>
      <c r="K244" s="102" t="s">
        <v>2018</v>
      </c>
      <c r="L244" s="55" t="s">
        <v>546</v>
      </c>
    </row>
    <row r="245" spans="1:12" ht="24" x14ac:dyDescent="0.2">
      <c r="A245" s="119"/>
      <c r="B245" s="19" t="s">
        <v>2</v>
      </c>
      <c r="C245" s="70" t="s">
        <v>2021</v>
      </c>
      <c r="D245" s="121">
        <f>5.2/H2</f>
        <v>0.8</v>
      </c>
      <c r="E245" s="119"/>
      <c r="F245" s="19" t="s">
        <v>2</v>
      </c>
      <c r="G245" s="70" t="s">
        <v>2020</v>
      </c>
      <c r="H245" s="121">
        <f>5.2/H2</f>
        <v>0.8</v>
      </c>
      <c r="I245" s="119"/>
      <c r="J245" s="19" t="s">
        <v>2</v>
      </c>
      <c r="K245" s="70" t="s">
        <v>2019</v>
      </c>
      <c r="L245" s="121">
        <f>140/H2</f>
        <v>21.53846153846154</v>
      </c>
    </row>
    <row r="246" spans="1:12" ht="44" x14ac:dyDescent="0.2">
      <c r="A246" s="119"/>
      <c r="B246" s="19" t="s">
        <v>3</v>
      </c>
      <c r="C246" s="20" t="s">
        <v>237</v>
      </c>
      <c r="D246" s="131"/>
      <c r="E246" s="119"/>
      <c r="F246" s="19" t="s">
        <v>3</v>
      </c>
      <c r="G246" s="20" t="s">
        <v>217</v>
      </c>
      <c r="H246" s="131"/>
      <c r="I246" s="119"/>
      <c r="J246" s="19" t="s">
        <v>3</v>
      </c>
      <c r="K246" s="20" t="s">
        <v>2022</v>
      </c>
      <c r="L246" s="131"/>
    </row>
    <row r="247" spans="1:12" ht="29" customHeight="1" x14ac:dyDescent="0.2">
      <c r="A247" s="119"/>
      <c r="B247" s="124" t="s">
        <v>5</v>
      </c>
      <c r="C247" s="125"/>
      <c r="D247" s="67"/>
      <c r="E247" s="119"/>
      <c r="F247" s="124" t="s">
        <v>6</v>
      </c>
      <c r="G247" s="126"/>
      <c r="H247" s="67"/>
      <c r="I247" s="119"/>
      <c r="J247" s="124" t="s">
        <v>111</v>
      </c>
      <c r="K247" s="125"/>
      <c r="L247" s="67"/>
    </row>
    <row r="248" spans="1:12" ht="16" thickBot="1" x14ac:dyDescent="0.25">
      <c r="A248" s="120"/>
      <c r="B248" s="127" t="s">
        <v>4</v>
      </c>
      <c r="C248" s="128"/>
      <c r="D248" s="65">
        <f>D247*D245</f>
        <v>0</v>
      </c>
      <c r="E248" s="120"/>
      <c r="F248" s="127" t="s">
        <v>4</v>
      </c>
      <c r="G248" s="129"/>
      <c r="H248" s="65">
        <f>H247*H245</f>
        <v>0</v>
      </c>
      <c r="I248" s="120"/>
      <c r="J248" s="127" t="s">
        <v>4</v>
      </c>
      <c r="K248" s="128"/>
      <c r="L248" s="21">
        <f>L247*L245</f>
        <v>0</v>
      </c>
    </row>
    <row r="249" spans="1:12" ht="16" thickBot="1" x14ac:dyDescent="0.25">
      <c r="A249" s="49" t="s">
        <v>225</v>
      </c>
      <c r="B249" s="161" t="s">
        <v>172</v>
      </c>
      <c r="C249" s="161"/>
      <c r="D249" s="161"/>
      <c r="E249" s="161"/>
      <c r="F249" s="161"/>
      <c r="G249" s="161"/>
      <c r="H249" s="161"/>
      <c r="I249" s="223"/>
      <c r="J249" s="223"/>
    </row>
    <row r="250" spans="1:12" x14ac:dyDescent="0.2">
      <c r="A250" s="118"/>
      <c r="B250" s="16" t="s">
        <v>0</v>
      </c>
      <c r="C250" s="102" t="s">
        <v>2182</v>
      </c>
      <c r="D250" s="55" t="s">
        <v>546</v>
      </c>
      <c r="E250" s="118"/>
      <c r="F250" s="16" t="s">
        <v>0</v>
      </c>
      <c r="G250" s="102" t="s">
        <v>2183</v>
      </c>
      <c r="H250" s="55" t="s">
        <v>546</v>
      </c>
      <c r="I250" s="118"/>
      <c r="J250" s="16" t="s">
        <v>0</v>
      </c>
      <c r="K250" s="102" t="s">
        <v>2184</v>
      </c>
      <c r="L250" s="55" t="s">
        <v>546</v>
      </c>
    </row>
    <row r="251" spans="1:12" ht="24" x14ac:dyDescent="0.2">
      <c r="A251" s="119"/>
      <c r="B251" s="19" t="s">
        <v>2</v>
      </c>
      <c r="C251" s="70" t="s">
        <v>2188</v>
      </c>
      <c r="D251" s="121">
        <f>5.2/H2</f>
        <v>0.8</v>
      </c>
      <c r="E251" s="119"/>
      <c r="F251" s="19" t="s">
        <v>2</v>
      </c>
      <c r="G251" s="70" t="s">
        <v>2187</v>
      </c>
      <c r="H251" s="121">
        <f>5.2/H2</f>
        <v>0.8</v>
      </c>
      <c r="I251" s="119"/>
      <c r="J251" s="19" t="s">
        <v>2</v>
      </c>
      <c r="K251" s="70" t="s">
        <v>2185</v>
      </c>
      <c r="L251" s="121">
        <f>140/H2</f>
        <v>21.53846153846154</v>
      </c>
    </row>
    <row r="252" spans="1:12" ht="44" x14ac:dyDescent="0.2">
      <c r="A252" s="119"/>
      <c r="B252" s="19" t="s">
        <v>3</v>
      </c>
      <c r="C252" s="20" t="s">
        <v>237</v>
      </c>
      <c r="D252" s="131"/>
      <c r="E252" s="119"/>
      <c r="F252" s="19" t="s">
        <v>3</v>
      </c>
      <c r="G252" s="20" t="s">
        <v>217</v>
      </c>
      <c r="H252" s="131"/>
      <c r="I252" s="119"/>
      <c r="J252" s="19" t="s">
        <v>3</v>
      </c>
      <c r="K252" s="20" t="s">
        <v>2186</v>
      </c>
      <c r="L252" s="131"/>
    </row>
    <row r="253" spans="1:12" ht="34" customHeight="1" x14ac:dyDescent="0.2">
      <c r="A253" s="119"/>
      <c r="B253" s="124" t="s">
        <v>5</v>
      </c>
      <c r="C253" s="125"/>
      <c r="D253" s="67"/>
      <c r="E253" s="119"/>
      <c r="F253" s="124" t="s">
        <v>6</v>
      </c>
      <c r="G253" s="126"/>
      <c r="H253" s="67"/>
      <c r="I253" s="119"/>
      <c r="J253" s="124" t="s">
        <v>111</v>
      </c>
      <c r="K253" s="125"/>
      <c r="L253" s="67"/>
    </row>
    <row r="254" spans="1:12" ht="16" thickBot="1" x14ac:dyDescent="0.25">
      <c r="A254" s="120"/>
      <c r="B254" s="127" t="s">
        <v>4</v>
      </c>
      <c r="C254" s="128"/>
      <c r="D254" s="65">
        <f>D253*D251</f>
        <v>0</v>
      </c>
      <c r="E254" s="120"/>
      <c r="F254" s="127" t="s">
        <v>4</v>
      </c>
      <c r="G254" s="129"/>
      <c r="H254" s="65">
        <f>H253*H251</f>
        <v>0</v>
      </c>
      <c r="I254" s="120"/>
      <c r="J254" s="127" t="s">
        <v>4</v>
      </c>
      <c r="K254" s="128"/>
      <c r="L254" s="21">
        <f>L253*L251</f>
        <v>0</v>
      </c>
    </row>
    <row r="255" spans="1:12" ht="16" thickBot="1" x14ac:dyDescent="0.25">
      <c r="A255" s="49" t="s">
        <v>225</v>
      </c>
      <c r="B255" s="161" t="s">
        <v>172</v>
      </c>
      <c r="C255" s="161"/>
      <c r="D255" s="161"/>
      <c r="E255" s="161"/>
      <c r="F255" s="161"/>
      <c r="G255" s="161"/>
      <c r="H255" s="161"/>
      <c r="I255" s="223"/>
      <c r="J255" s="223"/>
    </row>
    <row r="256" spans="1:12" x14ac:dyDescent="0.2">
      <c r="A256" s="118"/>
      <c r="B256" s="16" t="s">
        <v>0</v>
      </c>
      <c r="C256" s="102" t="s">
        <v>2085</v>
      </c>
      <c r="D256" s="55" t="s">
        <v>546</v>
      </c>
      <c r="E256" s="118"/>
      <c r="F256" s="16" t="s">
        <v>0</v>
      </c>
      <c r="G256" s="102" t="s">
        <v>2086</v>
      </c>
      <c r="H256" s="55" t="s">
        <v>546</v>
      </c>
      <c r="I256" s="118"/>
      <c r="J256" s="16" t="s">
        <v>0</v>
      </c>
      <c r="K256" s="102" t="s">
        <v>2087</v>
      </c>
      <c r="L256" s="55" t="s">
        <v>546</v>
      </c>
    </row>
    <row r="257" spans="1:12" ht="24" x14ac:dyDescent="0.2">
      <c r="A257" s="119"/>
      <c r="B257" s="19" t="s">
        <v>2</v>
      </c>
      <c r="C257" s="70" t="s">
        <v>2088</v>
      </c>
      <c r="D257" s="121">
        <f>5.2/H2</f>
        <v>0.8</v>
      </c>
      <c r="E257" s="119"/>
      <c r="F257" s="19" t="s">
        <v>2</v>
      </c>
      <c r="G257" s="70" t="s">
        <v>2089</v>
      </c>
      <c r="H257" s="121">
        <f>5.2/H2</f>
        <v>0.8</v>
      </c>
      <c r="I257" s="119"/>
      <c r="J257" s="19" t="s">
        <v>2</v>
      </c>
      <c r="K257" s="70" t="s">
        <v>2090</v>
      </c>
      <c r="L257" s="121">
        <f>140/H2</f>
        <v>21.53846153846154</v>
      </c>
    </row>
    <row r="258" spans="1:12" ht="44" x14ac:dyDescent="0.2">
      <c r="A258" s="119"/>
      <c r="B258" s="19" t="s">
        <v>3</v>
      </c>
      <c r="C258" s="20" t="s">
        <v>237</v>
      </c>
      <c r="D258" s="131"/>
      <c r="E258" s="119"/>
      <c r="F258" s="19" t="s">
        <v>3</v>
      </c>
      <c r="G258" s="20" t="s">
        <v>217</v>
      </c>
      <c r="H258" s="131"/>
      <c r="I258" s="119"/>
      <c r="J258" s="19" t="s">
        <v>3</v>
      </c>
      <c r="K258" s="20" t="s">
        <v>2091</v>
      </c>
      <c r="L258" s="131"/>
    </row>
    <row r="259" spans="1:12" ht="26" customHeight="1" x14ac:dyDescent="0.2">
      <c r="A259" s="119"/>
      <c r="B259" s="124" t="s">
        <v>5</v>
      </c>
      <c r="C259" s="125"/>
      <c r="D259" s="67"/>
      <c r="E259" s="119"/>
      <c r="F259" s="124" t="s">
        <v>6</v>
      </c>
      <c r="G259" s="126"/>
      <c r="H259" s="67"/>
      <c r="I259" s="119"/>
      <c r="J259" s="124" t="s">
        <v>111</v>
      </c>
      <c r="K259" s="125"/>
      <c r="L259" s="67"/>
    </row>
    <row r="260" spans="1:12" ht="16" thickBot="1" x14ac:dyDescent="0.25">
      <c r="A260" s="120"/>
      <c r="B260" s="127" t="s">
        <v>4</v>
      </c>
      <c r="C260" s="128"/>
      <c r="D260" s="65">
        <f>D259*D257</f>
        <v>0</v>
      </c>
      <c r="E260" s="120"/>
      <c r="F260" s="127" t="s">
        <v>4</v>
      </c>
      <c r="G260" s="129"/>
      <c r="H260" s="65">
        <f>H259*H257</f>
        <v>0</v>
      </c>
      <c r="I260" s="120"/>
      <c r="J260" s="127" t="s">
        <v>4</v>
      </c>
      <c r="K260" s="128"/>
      <c r="L260" s="21">
        <f>L259*L257</f>
        <v>0</v>
      </c>
    </row>
    <row r="261" spans="1:12" ht="16" thickBot="1" x14ac:dyDescent="0.25">
      <c r="A261" s="49" t="s">
        <v>225</v>
      </c>
      <c r="B261" s="161" t="s">
        <v>172</v>
      </c>
      <c r="C261" s="161"/>
      <c r="D261" s="161"/>
      <c r="E261" s="161"/>
      <c r="F261" s="161"/>
      <c r="G261" s="161"/>
      <c r="H261" s="161"/>
      <c r="I261" s="223"/>
      <c r="J261" s="223"/>
    </row>
    <row r="262" spans="1:12" x14ac:dyDescent="0.2">
      <c r="A262" s="118"/>
      <c r="B262" s="16" t="s">
        <v>0</v>
      </c>
      <c r="C262" s="102" t="s">
        <v>2092</v>
      </c>
      <c r="D262" s="55" t="s">
        <v>546</v>
      </c>
      <c r="E262" s="118"/>
      <c r="F262" s="16" t="s">
        <v>0</v>
      </c>
      <c r="G262" s="102" t="s">
        <v>2094</v>
      </c>
      <c r="H262" s="55" t="s">
        <v>546</v>
      </c>
      <c r="I262" s="118"/>
      <c r="J262" s="16" t="s">
        <v>0</v>
      </c>
      <c r="K262" s="102" t="s">
        <v>2096</v>
      </c>
      <c r="L262" s="55" t="s">
        <v>546</v>
      </c>
    </row>
    <row r="263" spans="1:12" ht="24" x14ac:dyDescent="0.2">
      <c r="A263" s="119"/>
      <c r="B263" s="19" t="s">
        <v>2</v>
      </c>
      <c r="C263" s="70" t="s">
        <v>2093</v>
      </c>
      <c r="D263" s="121">
        <f>5.2/H2</f>
        <v>0.8</v>
      </c>
      <c r="E263" s="119"/>
      <c r="F263" s="19" t="s">
        <v>2</v>
      </c>
      <c r="G263" s="70" t="s">
        <v>2095</v>
      </c>
      <c r="H263" s="121">
        <f>5.2/H2</f>
        <v>0.8</v>
      </c>
      <c r="I263" s="119"/>
      <c r="J263" s="19" t="s">
        <v>2</v>
      </c>
      <c r="K263" s="70" t="s">
        <v>2097</v>
      </c>
      <c r="L263" s="121">
        <f>140/H2</f>
        <v>21.53846153846154</v>
      </c>
    </row>
    <row r="264" spans="1:12" ht="44" x14ac:dyDescent="0.2">
      <c r="A264" s="119"/>
      <c r="B264" s="19" t="s">
        <v>3</v>
      </c>
      <c r="C264" s="20" t="s">
        <v>237</v>
      </c>
      <c r="D264" s="131"/>
      <c r="E264" s="119"/>
      <c r="F264" s="19" t="s">
        <v>3</v>
      </c>
      <c r="G264" s="20" t="s">
        <v>217</v>
      </c>
      <c r="H264" s="131"/>
      <c r="I264" s="119"/>
      <c r="J264" s="19" t="s">
        <v>3</v>
      </c>
      <c r="K264" s="20" t="s">
        <v>2098</v>
      </c>
      <c r="L264" s="131"/>
    </row>
    <row r="265" spans="1:12" ht="25" customHeight="1" x14ac:dyDescent="0.2">
      <c r="A265" s="119"/>
      <c r="B265" s="124" t="s">
        <v>5</v>
      </c>
      <c r="C265" s="125"/>
      <c r="D265" s="67"/>
      <c r="E265" s="119"/>
      <c r="F265" s="124" t="s">
        <v>6</v>
      </c>
      <c r="G265" s="126"/>
      <c r="H265" s="67"/>
      <c r="I265" s="119"/>
      <c r="J265" s="124" t="s">
        <v>111</v>
      </c>
      <c r="K265" s="125"/>
      <c r="L265" s="67"/>
    </row>
    <row r="266" spans="1:12" ht="16" thickBot="1" x14ac:dyDescent="0.25">
      <c r="A266" s="120"/>
      <c r="B266" s="127" t="s">
        <v>4</v>
      </c>
      <c r="C266" s="128"/>
      <c r="D266" s="65">
        <f>D265*D263</f>
        <v>0</v>
      </c>
      <c r="E266" s="120"/>
      <c r="F266" s="127" t="s">
        <v>4</v>
      </c>
      <c r="G266" s="129"/>
      <c r="H266" s="65">
        <f>H265*H263</f>
        <v>0</v>
      </c>
      <c r="I266" s="120"/>
      <c r="J266" s="127" t="s">
        <v>4</v>
      </c>
      <c r="K266" s="128"/>
      <c r="L266" s="21">
        <f>L265*L263</f>
        <v>0</v>
      </c>
    </row>
    <row r="267" spans="1:12" ht="16" customHeight="1" thickBot="1" x14ac:dyDescent="0.25">
      <c r="A267" s="49" t="s">
        <v>225</v>
      </c>
      <c r="B267" s="161" t="s">
        <v>172</v>
      </c>
      <c r="C267" s="161"/>
      <c r="D267" s="161"/>
      <c r="E267" s="161"/>
      <c r="F267" s="161"/>
      <c r="G267" s="161"/>
      <c r="H267" s="161"/>
      <c r="I267" s="223"/>
      <c r="J267" s="223"/>
    </row>
    <row r="268" spans="1:12" x14ac:dyDescent="0.2">
      <c r="A268" s="118"/>
      <c r="B268" s="16" t="s">
        <v>0</v>
      </c>
      <c r="C268" s="102" t="s">
        <v>2058</v>
      </c>
      <c r="D268" s="55" t="s">
        <v>546</v>
      </c>
      <c r="E268" s="118"/>
      <c r="F268" s="16" t="s">
        <v>0</v>
      </c>
      <c r="G268" s="102" t="s">
        <v>2059</v>
      </c>
      <c r="H268" s="55" t="s">
        <v>546</v>
      </c>
      <c r="I268" s="118"/>
      <c r="J268" s="16" t="s">
        <v>0</v>
      </c>
      <c r="K268" s="102" t="s">
        <v>2060</v>
      </c>
      <c r="L268" s="55" t="s">
        <v>546</v>
      </c>
    </row>
    <row r="269" spans="1:12" ht="24" x14ac:dyDescent="0.2">
      <c r="A269" s="119"/>
      <c r="B269" s="19" t="s">
        <v>2</v>
      </c>
      <c r="C269" s="70" t="s">
        <v>2061</v>
      </c>
      <c r="D269" s="121">
        <f>5.2/H2</f>
        <v>0.8</v>
      </c>
      <c r="E269" s="119"/>
      <c r="F269" s="19" t="s">
        <v>2</v>
      </c>
      <c r="G269" s="70" t="s">
        <v>2062</v>
      </c>
      <c r="H269" s="121">
        <f>5.2/H2</f>
        <v>0.8</v>
      </c>
      <c r="I269" s="119"/>
      <c r="J269" s="19" t="s">
        <v>2</v>
      </c>
      <c r="K269" s="70" t="s">
        <v>2063</v>
      </c>
      <c r="L269" s="121">
        <f>140/H2</f>
        <v>21.53846153846154</v>
      </c>
    </row>
    <row r="270" spans="1:12" ht="44" x14ac:dyDescent="0.2">
      <c r="A270" s="119"/>
      <c r="B270" s="19" t="s">
        <v>3</v>
      </c>
      <c r="C270" s="20" t="s">
        <v>237</v>
      </c>
      <c r="D270" s="131"/>
      <c r="E270" s="119"/>
      <c r="F270" s="19" t="s">
        <v>3</v>
      </c>
      <c r="G270" s="20" t="s">
        <v>217</v>
      </c>
      <c r="H270" s="131"/>
      <c r="I270" s="119"/>
      <c r="J270" s="19" t="s">
        <v>3</v>
      </c>
      <c r="K270" s="20" t="s">
        <v>2064</v>
      </c>
      <c r="L270" s="131"/>
    </row>
    <row r="271" spans="1:12" ht="37" customHeight="1" x14ac:dyDescent="0.2">
      <c r="A271" s="119"/>
      <c r="B271" s="124" t="s">
        <v>5</v>
      </c>
      <c r="C271" s="125"/>
      <c r="D271" s="67"/>
      <c r="E271" s="119"/>
      <c r="F271" s="124" t="s">
        <v>6</v>
      </c>
      <c r="G271" s="126"/>
      <c r="H271" s="67"/>
      <c r="I271" s="119"/>
      <c r="J271" s="124" t="s">
        <v>111</v>
      </c>
      <c r="K271" s="125"/>
      <c r="L271" s="67"/>
    </row>
    <row r="272" spans="1:12" ht="16" customHeight="1" thickBot="1" x14ac:dyDescent="0.25">
      <c r="A272" s="120"/>
      <c r="B272" s="127" t="s">
        <v>4</v>
      </c>
      <c r="C272" s="128"/>
      <c r="D272" s="65">
        <f>D271*D269</f>
        <v>0</v>
      </c>
      <c r="E272" s="120"/>
      <c r="F272" s="127" t="s">
        <v>4</v>
      </c>
      <c r="G272" s="129"/>
      <c r="H272" s="65">
        <f>H271*H269</f>
        <v>0</v>
      </c>
      <c r="I272" s="120"/>
      <c r="J272" s="127" t="s">
        <v>4</v>
      </c>
      <c r="K272" s="128"/>
      <c r="L272" s="21">
        <f>L271*L269</f>
        <v>0</v>
      </c>
    </row>
    <row r="273" spans="1:12" ht="16" thickBot="1" x14ac:dyDescent="0.25">
      <c r="A273" s="49" t="s">
        <v>225</v>
      </c>
      <c r="B273" s="161" t="s">
        <v>172</v>
      </c>
      <c r="C273" s="161"/>
      <c r="D273" s="161"/>
      <c r="E273" s="161"/>
      <c r="F273" s="161"/>
      <c r="G273" s="161"/>
      <c r="H273" s="161"/>
      <c r="I273" s="223"/>
      <c r="J273" s="223"/>
    </row>
    <row r="274" spans="1:12" x14ac:dyDescent="0.2">
      <c r="A274" s="118"/>
      <c r="B274" s="16" t="s">
        <v>0</v>
      </c>
      <c r="C274" s="102" t="s">
        <v>2051</v>
      </c>
      <c r="D274" s="55" t="s">
        <v>546</v>
      </c>
      <c r="E274" s="118"/>
      <c r="F274" s="16" t="s">
        <v>0</v>
      </c>
      <c r="G274" s="102" t="s">
        <v>2052</v>
      </c>
      <c r="H274" s="55" t="s">
        <v>546</v>
      </c>
      <c r="I274" s="118"/>
      <c r="J274" s="16" t="s">
        <v>0</v>
      </c>
      <c r="K274" s="102" t="s">
        <v>2055</v>
      </c>
      <c r="L274" s="55" t="s">
        <v>546</v>
      </c>
    </row>
    <row r="275" spans="1:12" ht="24" x14ac:dyDescent="0.2">
      <c r="A275" s="119"/>
      <c r="B275" s="19" t="s">
        <v>2</v>
      </c>
      <c r="C275" s="70" t="s">
        <v>2054</v>
      </c>
      <c r="D275" s="121">
        <f>5.2/H2</f>
        <v>0.8</v>
      </c>
      <c r="E275" s="119"/>
      <c r="F275" s="19" t="s">
        <v>2</v>
      </c>
      <c r="G275" s="70" t="s">
        <v>2053</v>
      </c>
      <c r="H275" s="121">
        <f>5.2/H2</f>
        <v>0.8</v>
      </c>
      <c r="I275" s="119"/>
      <c r="J275" s="19" t="s">
        <v>2</v>
      </c>
      <c r="K275" s="70" t="s">
        <v>2056</v>
      </c>
      <c r="L275" s="121">
        <f>140/H2</f>
        <v>21.53846153846154</v>
      </c>
    </row>
    <row r="276" spans="1:12" ht="44" x14ac:dyDescent="0.2">
      <c r="A276" s="119"/>
      <c r="B276" s="19" t="s">
        <v>3</v>
      </c>
      <c r="C276" s="20" t="s">
        <v>237</v>
      </c>
      <c r="D276" s="131"/>
      <c r="E276" s="119"/>
      <c r="F276" s="19" t="s">
        <v>3</v>
      </c>
      <c r="G276" s="20" t="s">
        <v>217</v>
      </c>
      <c r="H276" s="131"/>
      <c r="I276" s="119"/>
      <c r="J276" s="19" t="s">
        <v>3</v>
      </c>
      <c r="K276" s="20" t="s">
        <v>2057</v>
      </c>
      <c r="L276" s="131"/>
    </row>
    <row r="277" spans="1:12" ht="32" customHeight="1" x14ac:dyDescent="0.2">
      <c r="A277" s="119"/>
      <c r="B277" s="124" t="s">
        <v>5</v>
      </c>
      <c r="C277" s="125"/>
      <c r="D277" s="67"/>
      <c r="E277" s="119"/>
      <c r="F277" s="124" t="s">
        <v>6</v>
      </c>
      <c r="G277" s="126"/>
      <c r="H277" s="67"/>
      <c r="I277" s="119"/>
      <c r="J277" s="124" t="s">
        <v>111</v>
      </c>
      <c r="K277" s="125"/>
      <c r="L277" s="67"/>
    </row>
    <row r="278" spans="1:12" ht="16" thickBot="1" x14ac:dyDescent="0.25">
      <c r="A278" s="120"/>
      <c r="B278" s="127" t="s">
        <v>4</v>
      </c>
      <c r="C278" s="128"/>
      <c r="D278" s="65">
        <f>D277*D275</f>
        <v>0</v>
      </c>
      <c r="E278" s="120"/>
      <c r="F278" s="127" t="s">
        <v>4</v>
      </c>
      <c r="G278" s="129"/>
      <c r="H278" s="65">
        <f>H277*H275</f>
        <v>0</v>
      </c>
      <c r="I278" s="120"/>
      <c r="J278" s="127" t="s">
        <v>4</v>
      </c>
      <c r="K278" s="128"/>
      <c r="L278" s="21">
        <f>L277*L275</f>
        <v>0</v>
      </c>
    </row>
    <row r="279" spans="1:12" ht="16" thickBot="1" x14ac:dyDescent="0.25">
      <c r="A279" s="49" t="s">
        <v>225</v>
      </c>
      <c r="B279" s="161" t="s">
        <v>172</v>
      </c>
      <c r="C279" s="161"/>
      <c r="D279" s="161"/>
      <c r="E279" s="161"/>
      <c r="F279" s="161"/>
      <c r="G279" s="161"/>
      <c r="H279" s="161"/>
      <c r="I279" s="223"/>
      <c r="J279" s="223"/>
    </row>
    <row r="280" spans="1:12" x14ac:dyDescent="0.2">
      <c r="A280" s="118"/>
      <c r="B280" s="16" t="s">
        <v>0</v>
      </c>
      <c r="C280" s="102" t="s">
        <v>2030</v>
      </c>
      <c r="D280" s="55" t="s">
        <v>546</v>
      </c>
      <c r="E280" s="118"/>
      <c r="F280" s="16" t="s">
        <v>0</v>
      </c>
      <c r="G280" s="102" t="s">
        <v>2031</v>
      </c>
      <c r="H280" s="55" t="s">
        <v>546</v>
      </c>
      <c r="I280" s="118"/>
      <c r="J280" s="16" t="s">
        <v>0</v>
      </c>
      <c r="K280" s="102" t="s">
        <v>2032</v>
      </c>
      <c r="L280" s="55" t="s">
        <v>546</v>
      </c>
    </row>
    <row r="281" spans="1:12" ht="24" x14ac:dyDescent="0.2">
      <c r="A281" s="119"/>
      <c r="B281" s="19" t="s">
        <v>2</v>
      </c>
      <c r="C281" s="70" t="s">
        <v>2033</v>
      </c>
      <c r="D281" s="121">
        <f>5.2/H2</f>
        <v>0.8</v>
      </c>
      <c r="E281" s="119"/>
      <c r="F281" s="19" t="s">
        <v>2</v>
      </c>
      <c r="G281" s="70" t="s">
        <v>2034</v>
      </c>
      <c r="H281" s="121">
        <f>5.2/H2</f>
        <v>0.8</v>
      </c>
      <c r="I281" s="119"/>
      <c r="J281" s="19" t="s">
        <v>2</v>
      </c>
      <c r="K281" s="70" t="s">
        <v>2035</v>
      </c>
      <c r="L281" s="121">
        <f>140/H2</f>
        <v>21.53846153846154</v>
      </c>
    </row>
    <row r="282" spans="1:12" ht="44" x14ac:dyDescent="0.2">
      <c r="A282" s="119"/>
      <c r="B282" s="19" t="s">
        <v>3</v>
      </c>
      <c r="C282" s="20" t="s">
        <v>237</v>
      </c>
      <c r="D282" s="131"/>
      <c r="E282" s="119"/>
      <c r="F282" s="19" t="s">
        <v>3</v>
      </c>
      <c r="G282" s="20" t="s">
        <v>217</v>
      </c>
      <c r="H282" s="131"/>
      <c r="I282" s="119"/>
      <c r="J282" s="19" t="s">
        <v>3</v>
      </c>
      <c r="K282" s="20" t="s">
        <v>2036</v>
      </c>
      <c r="L282" s="131"/>
    </row>
    <row r="283" spans="1:12" ht="31" customHeight="1" x14ac:dyDescent="0.2">
      <c r="A283" s="119"/>
      <c r="B283" s="124" t="s">
        <v>5</v>
      </c>
      <c r="C283" s="125"/>
      <c r="D283" s="67"/>
      <c r="E283" s="119"/>
      <c r="F283" s="124" t="s">
        <v>6</v>
      </c>
      <c r="G283" s="126"/>
      <c r="H283" s="67"/>
      <c r="I283" s="119"/>
      <c r="J283" s="124" t="s">
        <v>111</v>
      </c>
      <c r="K283" s="125"/>
      <c r="L283" s="67"/>
    </row>
    <row r="284" spans="1:12" ht="16" thickBot="1" x14ac:dyDescent="0.25">
      <c r="A284" s="120"/>
      <c r="B284" s="127" t="s">
        <v>4</v>
      </c>
      <c r="C284" s="128"/>
      <c r="D284" s="65">
        <f>D283*D281</f>
        <v>0</v>
      </c>
      <c r="E284" s="120"/>
      <c r="F284" s="127" t="s">
        <v>4</v>
      </c>
      <c r="G284" s="129"/>
      <c r="H284" s="65">
        <f>H283*H281</f>
        <v>0</v>
      </c>
      <c r="I284" s="120"/>
      <c r="J284" s="127" t="s">
        <v>4</v>
      </c>
      <c r="K284" s="128"/>
      <c r="L284" s="21">
        <f>L283*L281</f>
        <v>0</v>
      </c>
    </row>
    <row r="285" spans="1:12" ht="16" x14ac:dyDescent="0.2">
      <c r="A285" s="6"/>
      <c r="B285" s="14"/>
      <c r="C285" s="14"/>
      <c r="D285" s="96"/>
      <c r="E285" s="6"/>
      <c r="F285" s="14"/>
      <c r="G285" s="14"/>
      <c r="H285" s="96"/>
      <c r="I285" s="6"/>
      <c r="J285" s="14"/>
      <c r="K285" s="14"/>
      <c r="L285" s="15"/>
    </row>
    <row r="287" spans="1:12" ht="16" thickBot="1" x14ac:dyDescent="0.25"/>
    <row r="288" spans="1:12" ht="16" thickBot="1" x14ac:dyDescent="0.25">
      <c r="A288" s="181" t="s">
        <v>45</v>
      </c>
      <c r="B288" s="182"/>
      <c r="C288" s="182"/>
      <c r="D288" s="182"/>
      <c r="E288" s="183"/>
      <c r="F288" s="8" t="s">
        <v>7</v>
      </c>
      <c r="G288" s="196" t="s">
        <v>8</v>
      </c>
      <c r="H288" s="197"/>
    </row>
    <row r="289" spans="1:8" x14ac:dyDescent="0.2">
      <c r="A289" s="184"/>
      <c r="B289" s="185"/>
      <c r="C289" s="185"/>
      <c r="D289" s="185"/>
      <c r="E289" s="186"/>
      <c r="F289" s="190">
        <f>D7+H7+D13+H13+D19+H19+D25+H25+D31+H31+D37+H37+D43+H43+D49+H49+D55+H55+D61+H61+D67+H67+D73+H73+D79+H79+D85+H85+D91+H91+D97+H97+D103+H103+D109+H109+D115+H115+D121+H121+D127+H127+D133+H133+D139+H139+D145+H145+D151+H151+D157+H157+D163+H163+D169+H169+D175+H175+D181+H181+D187+H187+D193+H193+D199+H199+D205+H205+D211+H211+D217+H217+D223+H223+D229+H229+D235+H235+D241+H241+D247+H247+D253+H253+D259+H259+D265+H265+D271+H271+D277+H277+D283+H283</f>
        <v>0</v>
      </c>
      <c r="G289" s="192">
        <f>D8+H8+D14+H14+D20+H20+D26+H26+D32+H32+D38+H38+D44+H44+D50+H50+D56+H56+D62+H62+D68+H68+D74+H74+D80+H80+D86+H86+D92+H92+D98+H98+D104+H104+D110+H110+D116+H116+D122+H122+D128+H128+D134+H134+D140+H140+D146+H146+D152+H152+D158+H158+D164+H164+D170+H170+D176+H176+D182+H182+D188+H188+D194+H194+D200+H200+D206+H206+D212+H212+D218+H218+D224+H224+D230+H230+D236+H236+D242+H242+D248+H248+D254+H254+D260+H260+D266+H266+D272+H272+D278+H278+D284+H284</f>
        <v>0</v>
      </c>
      <c r="H289" s="193"/>
    </row>
    <row r="290" spans="1:8" ht="16" thickBot="1" x14ac:dyDescent="0.25">
      <c r="A290" s="187"/>
      <c r="B290" s="188"/>
      <c r="C290" s="188"/>
      <c r="D290" s="188"/>
      <c r="E290" s="189"/>
      <c r="F290" s="191"/>
      <c r="G290" s="194"/>
      <c r="H290" s="195"/>
    </row>
    <row r="291" spans="1:8" ht="16" thickBot="1" x14ac:dyDescent="0.25"/>
    <row r="292" spans="1:8" ht="16" thickBot="1" x14ac:dyDescent="0.25">
      <c r="A292" s="171" t="s">
        <v>125</v>
      </c>
      <c r="B292" s="172"/>
      <c r="C292" s="172"/>
      <c r="D292" s="172"/>
      <c r="E292" s="173"/>
      <c r="F292" s="26" t="s">
        <v>7</v>
      </c>
      <c r="G292" s="177" t="s">
        <v>8</v>
      </c>
      <c r="H292" s="178"/>
    </row>
    <row r="293" spans="1:8" ht="31" customHeight="1" thickBot="1" x14ac:dyDescent="0.25">
      <c r="A293" s="174"/>
      <c r="B293" s="175"/>
      <c r="C293" s="175"/>
      <c r="D293" s="175"/>
      <c r="E293" s="176"/>
      <c r="F293" s="27">
        <f>L7+L13+L19+L25+L31+L37+L43+L49+L55+L61+L67+L73+L79+L85+L91+L97+L103+L109+L115+L121+L127+L133+L139+L145+L151+L157+L163+L169+L175+L181+L187+L193+L199+L205+L211+L217+L223+L229+L235+L241+L247+L253+L259+L265+L271+L277+L283</f>
        <v>0</v>
      </c>
      <c r="G293" s="179">
        <f>L8+L14+L20+L26+L32+L38+L44+L50+L56+L62+L68+L74+L80+L86+L92+L98+L104+L110+L116+L122+L128+L134+L140+L146+L152+L158+L164+L170+L176+L182+L188+L194+L200+L206+L212+L218+L224+L230+L236+L242+L248+L254+L260+L266+L272+L278+L284</f>
        <v>0</v>
      </c>
      <c r="H293" s="180"/>
    </row>
  </sheetData>
  <sheetProtection password="F17D" sheet="1" objects="1" scenarios="1"/>
  <mergeCells count="621">
    <mergeCell ref="A288:E290"/>
    <mergeCell ref="G288:H288"/>
    <mergeCell ref="F289:F290"/>
    <mergeCell ref="G289:H290"/>
    <mergeCell ref="A292:E293"/>
    <mergeCell ref="G292:H292"/>
    <mergeCell ref="G293:H293"/>
    <mergeCell ref="L137:L138"/>
    <mergeCell ref="B139:C139"/>
    <mergeCell ref="F139:G139"/>
    <mergeCell ref="J139:K139"/>
    <mergeCell ref="B140:C140"/>
    <mergeCell ref="F140:G140"/>
    <mergeCell ref="J140:K140"/>
    <mergeCell ref="B218:C218"/>
    <mergeCell ref="F218:G218"/>
    <mergeCell ref="J218:K218"/>
    <mergeCell ref="A214:A218"/>
    <mergeCell ref="L239:L240"/>
    <mergeCell ref="B241:C241"/>
    <mergeCell ref="F241:G241"/>
    <mergeCell ref="J241:K241"/>
    <mergeCell ref="B242:C242"/>
    <mergeCell ref="F242:G242"/>
    <mergeCell ref="L197:L198"/>
    <mergeCell ref="B199:C199"/>
    <mergeCell ref="F199:G199"/>
    <mergeCell ref="J199:K199"/>
    <mergeCell ref="B200:C200"/>
    <mergeCell ref="F200:G200"/>
    <mergeCell ref="J200:K200"/>
    <mergeCell ref="F188:G188"/>
    <mergeCell ref="J134:K134"/>
    <mergeCell ref="B135:J135"/>
    <mergeCell ref="B195:J195"/>
    <mergeCell ref="L185:L186"/>
    <mergeCell ref="J187:K187"/>
    <mergeCell ref="B141:J141"/>
    <mergeCell ref="J188:K188"/>
    <mergeCell ref="B183:J183"/>
    <mergeCell ref="L155:L156"/>
    <mergeCell ref="B157:C157"/>
    <mergeCell ref="F157:G157"/>
    <mergeCell ref="J157:K157"/>
    <mergeCell ref="E136:E140"/>
    <mergeCell ref="I136:I140"/>
    <mergeCell ref="D137:D138"/>
    <mergeCell ref="H137:H138"/>
    <mergeCell ref="L215:L216"/>
    <mergeCell ref="B217:C217"/>
    <mergeCell ref="F217:G217"/>
    <mergeCell ref="J217:K217"/>
    <mergeCell ref="B213:J213"/>
    <mergeCell ref="E214:E218"/>
    <mergeCell ref="I214:I218"/>
    <mergeCell ref="D215:D216"/>
    <mergeCell ref="H215:H216"/>
    <mergeCell ref="J242:K242"/>
    <mergeCell ref="B237:J237"/>
    <mergeCell ref="A238:A242"/>
    <mergeCell ref="E238:E242"/>
    <mergeCell ref="I238:I242"/>
    <mergeCell ref="D239:D240"/>
    <mergeCell ref="H239:H240"/>
    <mergeCell ref="L173:L174"/>
    <mergeCell ref="B175:C175"/>
    <mergeCell ref="F175:G175"/>
    <mergeCell ref="J175:K175"/>
    <mergeCell ref="B176:C176"/>
    <mergeCell ref="F176:G176"/>
    <mergeCell ref="J176:K176"/>
    <mergeCell ref="A172:A176"/>
    <mergeCell ref="E172:E176"/>
    <mergeCell ref="I172:I176"/>
    <mergeCell ref="D173:D174"/>
    <mergeCell ref="H173:H174"/>
    <mergeCell ref="L221:L222"/>
    <mergeCell ref="B223:C223"/>
    <mergeCell ref="F223:G223"/>
    <mergeCell ref="J223:K223"/>
    <mergeCell ref="B224:C224"/>
    <mergeCell ref="L29:L30"/>
    <mergeCell ref="B31:C31"/>
    <mergeCell ref="F31:G31"/>
    <mergeCell ref="J31:K31"/>
    <mergeCell ref="B32:C32"/>
    <mergeCell ref="F32:G32"/>
    <mergeCell ref="J32:K32"/>
    <mergeCell ref="B27:J27"/>
    <mergeCell ref="A28:A32"/>
    <mergeCell ref="E28:E32"/>
    <mergeCell ref="I28:I32"/>
    <mergeCell ref="D29:D30"/>
    <mergeCell ref="H29:H30"/>
    <mergeCell ref="F224:G224"/>
    <mergeCell ref="J224:K224"/>
    <mergeCell ref="B219:J219"/>
    <mergeCell ref="A220:A224"/>
    <mergeCell ref="E220:E224"/>
    <mergeCell ref="I220:I224"/>
    <mergeCell ref="D221:D222"/>
    <mergeCell ref="H221:H222"/>
    <mergeCell ref="L47:L48"/>
    <mergeCell ref="B49:C49"/>
    <mergeCell ref="F49:G49"/>
    <mergeCell ref="J49:K49"/>
    <mergeCell ref="B50:C50"/>
    <mergeCell ref="F50:G50"/>
    <mergeCell ref="J50:K50"/>
    <mergeCell ref="B158:C158"/>
    <mergeCell ref="F158:G158"/>
    <mergeCell ref="J158:K158"/>
    <mergeCell ref="H53:H54"/>
    <mergeCell ref="L53:L54"/>
    <mergeCell ref="B55:C55"/>
    <mergeCell ref="F55:G55"/>
    <mergeCell ref="J55:K55"/>
    <mergeCell ref="B56:C56"/>
    <mergeCell ref="A46:A50"/>
    <mergeCell ref="E46:E50"/>
    <mergeCell ref="I46:I50"/>
    <mergeCell ref="D47:D48"/>
    <mergeCell ref="H47:H48"/>
    <mergeCell ref="L41:L42"/>
    <mergeCell ref="B43:C43"/>
    <mergeCell ref="F43:G43"/>
    <mergeCell ref="J43:K43"/>
    <mergeCell ref="B44:C44"/>
    <mergeCell ref="F44:G44"/>
    <mergeCell ref="J44:K44"/>
    <mergeCell ref="A40:A44"/>
    <mergeCell ref="E40:E44"/>
    <mergeCell ref="I40:I44"/>
    <mergeCell ref="D41:D42"/>
    <mergeCell ref="H41:H42"/>
    <mergeCell ref="B45:J45"/>
    <mergeCell ref="F56:G56"/>
    <mergeCell ref="J56:K56"/>
    <mergeCell ref="B153:J153"/>
    <mergeCell ref="A154:A158"/>
    <mergeCell ref="E154:E158"/>
    <mergeCell ref="I154:I158"/>
    <mergeCell ref="D155:D156"/>
    <mergeCell ref="H155:H156"/>
    <mergeCell ref="B129:J129"/>
    <mergeCell ref="A130:A134"/>
    <mergeCell ref="A52:A56"/>
    <mergeCell ref="E52:E56"/>
    <mergeCell ref="I52:I56"/>
    <mergeCell ref="D53:D54"/>
    <mergeCell ref="A76:A80"/>
    <mergeCell ref="A136:A140"/>
    <mergeCell ref="E130:E134"/>
    <mergeCell ref="I130:I134"/>
    <mergeCell ref="D131:D132"/>
    <mergeCell ref="H131:H132"/>
    <mergeCell ref="B81:J81"/>
    <mergeCell ref="A82:A86"/>
    <mergeCell ref="E82:E86"/>
    <mergeCell ref="I82:I86"/>
    <mergeCell ref="A196:A200"/>
    <mergeCell ref="E196:E200"/>
    <mergeCell ref="I196:I200"/>
    <mergeCell ref="D197:D198"/>
    <mergeCell ref="H197:H198"/>
    <mergeCell ref="A184:A188"/>
    <mergeCell ref="E184:E188"/>
    <mergeCell ref="I184:I188"/>
    <mergeCell ref="D185:D186"/>
    <mergeCell ref="H185:H186"/>
    <mergeCell ref="B187:C187"/>
    <mergeCell ref="F187:G187"/>
    <mergeCell ref="B188:C188"/>
    <mergeCell ref="B189:J189"/>
    <mergeCell ref="A190:A194"/>
    <mergeCell ref="E190:E194"/>
    <mergeCell ref="I190:I194"/>
    <mergeCell ref="D191:D192"/>
    <mergeCell ref="H191:H192"/>
    <mergeCell ref="L131:L132"/>
    <mergeCell ref="B133:C133"/>
    <mergeCell ref="F133:G133"/>
    <mergeCell ref="J133:K133"/>
    <mergeCell ref="B134:C134"/>
    <mergeCell ref="F134:G134"/>
    <mergeCell ref="B171:J171"/>
    <mergeCell ref="L23:L24"/>
    <mergeCell ref="B25:C25"/>
    <mergeCell ref="F25:G25"/>
    <mergeCell ref="J25:K25"/>
    <mergeCell ref="B26:C26"/>
    <mergeCell ref="F26:G26"/>
    <mergeCell ref="J26:K26"/>
    <mergeCell ref="L77:L78"/>
    <mergeCell ref="L71:L72"/>
    <mergeCell ref="B73:C73"/>
    <mergeCell ref="F73:G73"/>
    <mergeCell ref="J73:K73"/>
    <mergeCell ref="B74:C74"/>
    <mergeCell ref="F74:G74"/>
    <mergeCell ref="J74:K74"/>
    <mergeCell ref="J80:K80"/>
    <mergeCell ref="B75:J75"/>
    <mergeCell ref="B21:J21"/>
    <mergeCell ref="B163:C163"/>
    <mergeCell ref="F163:G163"/>
    <mergeCell ref="J163:K163"/>
    <mergeCell ref="B164:C164"/>
    <mergeCell ref="F164:G164"/>
    <mergeCell ref="J164:K164"/>
    <mergeCell ref="F145:G145"/>
    <mergeCell ref="J145:K145"/>
    <mergeCell ref="B146:C146"/>
    <mergeCell ref="B79:C79"/>
    <mergeCell ref="F79:G79"/>
    <mergeCell ref="J79:K79"/>
    <mergeCell ref="B80:C80"/>
    <mergeCell ref="F80:G80"/>
    <mergeCell ref="B39:J39"/>
    <mergeCell ref="E76:E80"/>
    <mergeCell ref="I76:I80"/>
    <mergeCell ref="D77:D78"/>
    <mergeCell ref="H77:H78"/>
    <mergeCell ref="I70:I74"/>
    <mergeCell ref="D71:D72"/>
    <mergeCell ref="H71:H72"/>
    <mergeCell ref="B51:J51"/>
    <mergeCell ref="A22:A26"/>
    <mergeCell ref="E22:E26"/>
    <mergeCell ref="I22:I26"/>
    <mergeCell ref="D23:D24"/>
    <mergeCell ref="H23:H24"/>
    <mergeCell ref="B69:J69"/>
    <mergeCell ref="A70:A74"/>
    <mergeCell ref="E70:E74"/>
    <mergeCell ref="L161:L162"/>
    <mergeCell ref="F146:G146"/>
    <mergeCell ref="J146:K146"/>
    <mergeCell ref="B159:J159"/>
    <mergeCell ref="A160:A164"/>
    <mergeCell ref="E160:E164"/>
    <mergeCell ref="I160:I164"/>
    <mergeCell ref="D161:D162"/>
    <mergeCell ref="H161:H162"/>
    <mergeCell ref="A142:A146"/>
    <mergeCell ref="E142:E146"/>
    <mergeCell ref="I142:I146"/>
    <mergeCell ref="D143:D144"/>
    <mergeCell ref="H143:H144"/>
    <mergeCell ref="L143:L144"/>
    <mergeCell ref="B145:C145"/>
    <mergeCell ref="L11:L12"/>
    <mergeCell ref="D17:D18"/>
    <mergeCell ref="H17:H18"/>
    <mergeCell ref="L17:L18"/>
    <mergeCell ref="B20:C20"/>
    <mergeCell ref="F20:G20"/>
    <mergeCell ref="J20:K20"/>
    <mergeCell ref="B15:J15"/>
    <mergeCell ref="B9:J9"/>
    <mergeCell ref="J13:K13"/>
    <mergeCell ref="B14:C14"/>
    <mergeCell ref="F14:G14"/>
    <mergeCell ref="A16:A20"/>
    <mergeCell ref="E16:E20"/>
    <mergeCell ref="I16:I20"/>
    <mergeCell ref="B19:C19"/>
    <mergeCell ref="F19:G19"/>
    <mergeCell ref="J19:K19"/>
    <mergeCell ref="B8:C8"/>
    <mergeCell ref="F8:G8"/>
    <mergeCell ref="J8:K8"/>
    <mergeCell ref="A10:A14"/>
    <mergeCell ref="E10:E14"/>
    <mergeCell ref="I10:I14"/>
    <mergeCell ref="B13:C13"/>
    <mergeCell ref="F13:G13"/>
    <mergeCell ref="J14:K14"/>
    <mergeCell ref="D11:D12"/>
    <mergeCell ref="H11:H12"/>
    <mergeCell ref="A1:L1"/>
    <mergeCell ref="A2:G2"/>
    <mergeCell ref="I2:L2"/>
    <mergeCell ref="A3:L3"/>
    <mergeCell ref="A4:A8"/>
    <mergeCell ref="E4:E8"/>
    <mergeCell ref="I4:I8"/>
    <mergeCell ref="B7:C7"/>
    <mergeCell ref="F7:G7"/>
    <mergeCell ref="J7:K7"/>
    <mergeCell ref="L5:L6"/>
    <mergeCell ref="D5:D6"/>
    <mergeCell ref="H5:H6"/>
    <mergeCell ref="D83:D84"/>
    <mergeCell ref="H83:H84"/>
    <mergeCell ref="L83:L84"/>
    <mergeCell ref="B85:C85"/>
    <mergeCell ref="F85:G85"/>
    <mergeCell ref="J85:K85"/>
    <mergeCell ref="B86:C86"/>
    <mergeCell ref="F86:G86"/>
    <mergeCell ref="J86:K86"/>
    <mergeCell ref="B243:J243"/>
    <mergeCell ref="A244:A248"/>
    <mergeCell ref="E244:E248"/>
    <mergeCell ref="I244:I248"/>
    <mergeCell ref="D245:D246"/>
    <mergeCell ref="H245:H246"/>
    <mergeCell ref="L245:L246"/>
    <mergeCell ref="B247:C247"/>
    <mergeCell ref="F247:G247"/>
    <mergeCell ref="J247:K247"/>
    <mergeCell ref="B248:C248"/>
    <mergeCell ref="F248:G248"/>
    <mergeCell ref="J248:K248"/>
    <mergeCell ref="B99:J99"/>
    <mergeCell ref="A100:A104"/>
    <mergeCell ref="E100:E104"/>
    <mergeCell ref="I100:I104"/>
    <mergeCell ref="D101:D102"/>
    <mergeCell ref="H101:H102"/>
    <mergeCell ref="L101:L102"/>
    <mergeCell ref="B103:C103"/>
    <mergeCell ref="F103:G103"/>
    <mergeCell ref="J103:K103"/>
    <mergeCell ref="B104:C104"/>
    <mergeCell ref="F104:G104"/>
    <mergeCell ref="J104:K104"/>
    <mergeCell ref="B279:J279"/>
    <mergeCell ref="A280:A284"/>
    <mergeCell ref="E280:E284"/>
    <mergeCell ref="I280:I284"/>
    <mergeCell ref="D281:D282"/>
    <mergeCell ref="H281:H282"/>
    <mergeCell ref="L281:L282"/>
    <mergeCell ref="B283:C283"/>
    <mergeCell ref="F283:G283"/>
    <mergeCell ref="J283:K283"/>
    <mergeCell ref="B284:C284"/>
    <mergeCell ref="F284:G284"/>
    <mergeCell ref="J284:K284"/>
    <mergeCell ref="B201:J201"/>
    <mergeCell ref="A202:A206"/>
    <mergeCell ref="E202:E206"/>
    <mergeCell ref="I202:I206"/>
    <mergeCell ref="D203:D204"/>
    <mergeCell ref="H203:H204"/>
    <mergeCell ref="L203:L204"/>
    <mergeCell ref="B205:C205"/>
    <mergeCell ref="F205:G205"/>
    <mergeCell ref="J205:K205"/>
    <mergeCell ref="B206:C206"/>
    <mergeCell ref="F206:G206"/>
    <mergeCell ref="J206:K206"/>
    <mergeCell ref="B105:J105"/>
    <mergeCell ref="A106:A110"/>
    <mergeCell ref="E106:E110"/>
    <mergeCell ref="I106:I110"/>
    <mergeCell ref="D107:D108"/>
    <mergeCell ref="H107:H108"/>
    <mergeCell ref="L107:L108"/>
    <mergeCell ref="B109:C109"/>
    <mergeCell ref="F109:G109"/>
    <mergeCell ref="J109:K109"/>
    <mergeCell ref="B110:C110"/>
    <mergeCell ref="F110:G110"/>
    <mergeCell ref="J110:K110"/>
    <mergeCell ref="B273:J273"/>
    <mergeCell ref="A274:A278"/>
    <mergeCell ref="E274:E278"/>
    <mergeCell ref="I274:I278"/>
    <mergeCell ref="D275:D276"/>
    <mergeCell ref="H275:H276"/>
    <mergeCell ref="L275:L276"/>
    <mergeCell ref="B277:C277"/>
    <mergeCell ref="F277:G277"/>
    <mergeCell ref="J277:K277"/>
    <mergeCell ref="B278:C278"/>
    <mergeCell ref="F278:G278"/>
    <mergeCell ref="J278:K278"/>
    <mergeCell ref="B267:J267"/>
    <mergeCell ref="A268:A272"/>
    <mergeCell ref="E268:E272"/>
    <mergeCell ref="I268:I272"/>
    <mergeCell ref="D269:D270"/>
    <mergeCell ref="H269:H270"/>
    <mergeCell ref="L269:L270"/>
    <mergeCell ref="B271:C271"/>
    <mergeCell ref="F271:G271"/>
    <mergeCell ref="J271:K271"/>
    <mergeCell ref="B272:C272"/>
    <mergeCell ref="F272:G272"/>
    <mergeCell ref="J272:K272"/>
    <mergeCell ref="B147:J147"/>
    <mergeCell ref="A148:A152"/>
    <mergeCell ref="E148:E152"/>
    <mergeCell ref="I148:I152"/>
    <mergeCell ref="D149:D150"/>
    <mergeCell ref="H149:H150"/>
    <mergeCell ref="L149:L150"/>
    <mergeCell ref="B151:C151"/>
    <mergeCell ref="F151:G151"/>
    <mergeCell ref="J151:K151"/>
    <mergeCell ref="B152:C152"/>
    <mergeCell ref="F152:G152"/>
    <mergeCell ref="J152:K152"/>
    <mergeCell ref="B111:J111"/>
    <mergeCell ref="A112:A116"/>
    <mergeCell ref="E112:E116"/>
    <mergeCell ref="I112:I116"/>
    <mergeCell ref="D113:D114"/>
    <mergeCell ref="H113:H114"/>
    <mergeCell ref="L113:L114"/>
    <mergeCell ref="B115:C115"/>
    <mergeCell ref="F115:G115"/>
    <mergeCell ref="J115:K115"/>
    <mergeCell ref="B116:C116"/>
    <mergeCell ref="F116:G116"/>
    <mergeCell ref="J116:K116"/>
    <mergeCell ref="B207:J207"/>
    <mergeCell ref="A208:A212"/>
    <mergeCell ref="E208:E212"/>
    <mergeCell ref="I208:I212"/>
    <mergeCell ref="D209:D210"/>
    <mergeCell ref="H209:H210"/>
    <mergeCell ref="L209:L210"/>
    <mergeCell ref="B211:C211"/>
    <mergeCell ref="F211:G211"/>
    <mergeCell ref="J211:K211"/>
    <mergeCell ref="B212:C212"/>
    <mergeCell ref="F212:G212"/>
    <mergeCell ref="J212:K212"/>
    <mergeCell ref="B255:J255"/>
    <mergeCell ref="A256:A260"/>
    <mergeCell ref="E256:E260"/>
    <mergeCell ref="I256:I260"/>
    <mergeCell ref="D257:D258"/>
    <mergeCell ref="H257:H258"/>
    <mergeCell ref="L257:L258"/>
    <mergeCell ref="B259:C259"/>
    <mergeCell ref="F259:G259"/>
    <mergeCell ref="J259:K259"/>
    <mergeCell ref="B260:C260"/>
    <mergeCell ref="F260:G260"/>
    <mergeCell ref="J260:K260"/>
    <mergeCell ref="B261:J261"/>
    <mergeCell ref="A262:A266"/>
    <mergeCell ref="E262:E266"/>
    <mergeCell ref="I262:I266"/>
    <mergeCell ref="D263:D264"/>
    <mergeCell ref="H263:H264"/>
    <mergeCell ref="L263:L264"/>
    <mergeCell ref="B265:C265"/>
    <mergeCell ref="F265:G265"/>
    <mergeCell ref="J265:K265"/>
    <mergeCell ref="B266:C266"/>
    <mergeCell ref="F266:G266"/>
    <mergeCell ref="J266:K266"/>
    <mergeCell ref="B33:J33"/>
    <mergeCell ref="A34:A38"/>
    <mergeCell ref="E34:E38"/>
    <mergeCell ref="I34:I38"/>
    <mergeCell ref="D35:D36"/>
    <mergeCell ref="H35:H36"/>
    <mergeCell ref="L35:L36"/>
    <mergeCell ref="B37:C37"/>
    <mergeCell ref="F37:G37"/>
    <mergeCell ref="J37:K37"/>
    <mergeCell ref="B38:C38"/>
    <mergeCell ref="F38:G38"/>
    <mergeCell ref="J38:K38"/>
    <mergeCell ref="B165:J165"/>
    <mergeCell ref="A166:A170"/>
    <mergeCell ref="E166:E170"/>
    <mergeCell ref="I166:I170"/>
    <mergeCell ref="D167:D168"/>
    <mergeCell ref="H167:H168"/>
    <mergeCell ref="L167:L168"/>
    <mergeCell ref="B169:C169"/>
    <mergeCell ref="F169:G169"/>
    <mergeCell ref="J169:K169"/>
    <mergeCell ref="B170:C170"/>
    <mergeCell ref="F170:G170"/>
    <mergeCell ref="J170:K170"/>
    <mergeCell ref="B225:J225"/>
    <mergeCell ref="A226:A230"/>
    <mergeCell ref="E226:E230"/>
    <mergeCell ref="I226:I230"/>
    <mergeCell ref="D227:D228"/>
    <mergeCell ref="H227:H228"/>
    <mergeCell ref="L227:L228"/>
    <mergeCell ref="B229:C229"/>
    <mergeCell ref="F229:G229"/>
    <mergeCell ref="J229:K229"/>
    <mergeCell ref="B230:C230"/>
    <mergeCell ref="F230:G230"/>
    <mergeCell ref="J230:K230"/>
    <mergeCell ref="B231:J231"/>
    <mergeCell ref="A232:A236"/>
    <mergeCell ref="E232:E236"/>
    <mergeCell ref="I232:I236"/>
    <mergeCell ref="D233:D234"/>
    <mergeCell ref="H233:H234"/>
    <mergeCell ref="L233:L234"/>
    <mergeCell ref="B235:C235"/>
    <mergeCell ref="F235:G235"/>
    <mergeCell ref="J235:K235"/>
    <mergeCell ref="B236:C236"/>
    <mergeCell ref="F236:G236"/>
    <mergeCell ref="J236:K236"/>
    <mergeCell ref="B57:J57"/>
    <mergeCell ref="A58:A62"/>
    <mergeCell ref="E58:E62"/>
    <mergeCell ref="I58:I62"/>
    <mergeCell ref="D59:D60"/>
    <mergeCell ref="H59:H60"/>
    <mergeCell ref="L59:L60"/>
    <mergeCell ref="B61:C61"/>
    <mergeCell ref="F61:G61"/>
    <mergeCell ref="J61:K61"/>
    <mergeCell ref="B62:C62"/>
    <mergeCell ref="F62:G62"/>
    <mergeCell ref="J62:K62"/>
    <mergeCell ref="B63:J63"/>
    <mergeCell ref="A64:A68"/>
    <mergeCell ref="E64:E68"/>
    <mergeCell ref="I64:I68"/>
    <mergeCell ref="D65:D66"/>
    <mergeCell ref="H65:H66"/>
    <mergeCell ref="L65:L66"/>
    <mergeCell ref="B67:C67"/>
    <mergeCell ref="F67:G67"/>
    <mergeCell ref="J67:K67"/>
    <mergeCell ref="B68:C68"/>
    <mergeCell ref="F68:G68"/>
    <mergeCell ref="J68:K68"/>
    <mergeCell ref="D179:D180"/>
    <mergeCell ref="H179:H180"/>
    <mergeCell ref="L179:L180"/>
    <mergeCell ref="B181:C181"/>
    <mergeCell ref="F181:G181"/>
    <mergeCell ref="J181:K181"/>
    <mergeCell ref="B182:C182"/>
    <mergeCell ref="F182:G182"/>
    <mergeCell ref="J182:K182"/>
    <mergeCell ref="L191:L192"/>
    <mergeCell ref="B193:C193"/>
    <mergeCell ref="F193:G193"/>
    <mergeCell ref="J193:K193"/>
    <mergeCell ref="B194:C194"/>
    <mergeCell ref="F194:G194"/>
    <mergeCell ref="J194:K194"/>
    <mergeCell ref="B123:J123"/>
    <mergeCell ref="A124:A128"/>
    <mergeCell ref="E124:E128"/>
    <mergeCell ref="I124:I128"/>
    <mergeCell ref="D125:D126"/>
    <mergeCell ref="H125:H126"/>
    <mergeCell ref="L125:L126"/>
    <mergeCell ref="B127:C127"/>
    <mergeCell ref="F127:G127"/>
    <mergeCell ref="J127:K127"/>
    <mergeCell ref="B128:C128"/>
    <mergeCell ref="F128:G128"/>
    <mergeCell ref="J128:K128"/>
    <mergeCell ref="B177:J177"/>
    <mergeCell ref="A178:A182"/>
    <mergeCell ref="E178:E182"/>
    <mergeCell ref="I178:I182"/>
    <mergeCell ref="B87:J87"/>
    <mergeCell ref="A88:A92"/>
    <mergeCell ref="E88:E92"/>
    <mergeCell ref="I88:I92"/>
    <mergeCell ref="D89:D90"/>
    <mergeCell ref="H89:H90"/>
    <mergeCell ref="L89:L90"/>
    <mergeCell ref="B91:C91"/>
    <mergeCell ref="F91:G91"/>
    <mergeCell ref="J91:K91"/>
    <mergeCell ref="B92:C92"/>
    <mergeCell ref="F92:G92"/>
    <mergeCell ref="J92:K92"/>
    <mergeCell ref="B93:J93"/>
    <mergeCell ref="A94:A98"/>
    <mergeCell ref="E94:E98"/>
    <mergeCell ref="I94:I98"/>
    <mergeCell ref="D95:D96"/>
    <mergeCell ref="H95:H96"/>
    <mergeCell ref="L95:L96"/>
    <mergeCell ref="B97:C97"/>
    <mergeCell ref="F97:G97"/>
    <mergeCell ref="J97:K97"/>
    <mergeCell ref="B98:C98"/>
    <mergeCell ref="F98:G98"/>
    <mergeCell ref="J98:K98"/>
    <mergeCell ref="B117:J117"/>
    <mergeCell ref="A118:A122"/>
    <mergeCell ref="E118:E122"/>
    <mergeCell ref="I118:I122"/>
    <mergeCell ref="D119:D120"/>
    <mergeCell ref="H119:H120"/>
    <mergeCell ref="L119:L120"/>
    <mergeCell ref="B121:C121"/>
    <mergeCell ref="F121:G121"/>
    <mergeCell ref="J121:K121"/>
    <mergeCell ref="B122:C122"/>
    <mergeCell ref="F122:G122"/>
    <mergeCell ref="J122:K122"/>
    <mergeCell ref="B249:J249"/>
    <mergeCell ref="A250:A254"/>
    <mergeCell ref="E250:E254"/>
    <mergeCell ref="I250:I254"/>
    <mergeCell ref="D251:D252"/>
    <mergeCell ref="H251:H252"/>
    <mergeCell ref="L251:L252"/>
    <mergeCell ref="B253:C253"/>
    <mergeCell ref="F253:G253"/>
    <mergeCell ref="J253:K253"/>
    <mergeCell ref="B254:C254"/>
    <mergeCell ref="F254:G254"/>
    <mergeCell ref="J254:K25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3"/>
  <sheetViews>
    <sheetView topLeftCell="A157" workbookViewId="0">
      <selection activeCell="K174" sqref="K174"/>
    </sheetView>
  </sheetViews>
  <sheetFormatPr baseColWidth="10" defaultRowHeight="15" x14ac:dyDescent="0.2"/>
  <cols>
    <col min="3" max="3" width="22" customWidth="1"/>
    <col min="7" max="7" width="21.1640625" customWidth="1"/>
    <col min="11" max="11" width="24.83203125" customWidth="1"/>
  </cols>
  <sheetData>
    <row r="1" spans="1:12" ht="78" customHeight="1" thickBot="1" x14ac:dyDescent="0.25">
      <c r="A1" s="167" t="s">
        <v>1299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63" customHeight="1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ht="16" thickBot="1" x14ac:dyDescent="0.25">
      <c r="A4" s="49" t="s">
        <v>394</v>
      </c>
      <c r="B4" s="161" t="s">
        <v>172</v>
      </c>
      <c r="C4" s="161"/>
      <c r="D4" s="161"/>
      <c r="E4" s="161"/>
      <c r="F4" s="161"/>
      <c r="G4" s="161"/>
      <c r="H4" s="161"/>
      <c r="I4" s="223"/>
      <c r="J4" s="223"/>
      <c r="K4" s="43"/>
      <c r="L4" s="44"/>
    </row>
    <row r="5" spans="1:12" x14ac:dyDescent="0.2">
      <c r="A5" s="118"/>
      <c r="B5" s="16" t="s">
        <v>0</v>
      </c>
      <c r="C5" s="102" t="s">
        <v>1848</v>
      </c>
      <c r="D5" s="55" t="s">
        <v>546</v>
      </c>
      <c r="E5" s="118"/>
      <c r="F5" s="16" t="s">
        <v>0</v>
      </c>
      <c r="G5" s="102" t="s">
        <v>1849</v>
      </c>
      <c r="H5" s="55" t="s">
        <v>546</v>
      </c>
      <c r="I5" s="118"/>
      <c r="J5" s="16" t="s">
        <v>0</v>
      </c>
      <c r="K5" s="102" t="s">
        <v>395</v>
      </c>
      <c r="L5" s="55" t="s">
        <v>546</v>
      </c>
    </row>
    <row r="6" spans="1:12" ht="24" x14ac:dyDescent="0.2">
      <c r="A6" s="119"/>
      <c r="B6" s="19" t="s">
        <v>2</v>
      </c>
      <c r="C6" s="70" t="s">
        <v>1853</v>
      </c>
      <c r="D6" s="121">
        <f>5.2/H2</f>
        <v>0.8</v>
      </c>
      <c r="E6" s="119"/>
      <c r="F6" s="19" t="s">
        <v>2</v>
      </c>
      <c r="G6" s="70" t="s">
        <v>1852</v>
      </c>
      <c r="H6" s="121">
        <f>5.2/H2</f>
        <v>0.8</v>
      </c>
      <c r="I6" s="119"/>
      <c r="J6" s="19" t="s">
        <v>2</v>
      </c>
      <c r="K6" s="70" t="s">
        <v>1859</v>
      </c>
      <c r="L6" s="121">
        <f>150/H2</f>
        <v>23.076923076923077</v>
      </c>
    </row>
    <row r="7" spans="1:12" ht="44" x14ac:dyDescent="0.2">
      <c r="A7" s="119"/>
      <c r="B7" s="19" t="s">
        <v>3</v>
      </c>
      <c r="C7" s="20" t="s">
        <v>237</v>
      </c>
      <c r="D7" s="131"/>
      <c r="E7" s="119"/>
      <c r="F7" s="19" t="s">
        <v>3</v>
      </c>
      <c r="G7" s="20" t="s">
        <v>217</v>
      </c>
      <c r="H7" s="131"/>
      <c r="I7" s="119"/>
      <c r="J7" s="19" t="s">
        <v>3</v>
      </c>
      <c r="K7" s="20" t="s">
        <v>1856</v>
      </c>
      <c r="L7" s="131"/>
    </row>
    <row r="8" spans="1:12" ht="29" customHeight="1" x14ac:dyDescent="0.2">
      <c r="A8" s="119"/>
      <c r="B8" s="124" t="s">
        <v>5</v>
      </c>
      <c r="C8" s="125"/>
      <c r="D8" s="67"/>
      <c r="E8" s="119"/>
      <c r="F8" s="124" t="s">
        <v>6</v>
      </c>
      <c r="G8" s="126"/>
      <c r="H8" s="67"/>
      <c r="I8" s="119"/>
      <c r="J8" s="124" t="s">
        <v>111</v>
      </c>
      <c r="K8" s="125"/>
      <c r="L8" s="67"/>
    </row>
    <row r="9" spans="1:12" ht="16" thickBot="1" x14ac:dyDescent="0.25">
      <c r="A9" s="120"/>
      <c r="B9" s="127" t="s">
        <v>4</v>
      </c>
      <c r="C9" s="128"/>
      <c r="D9" s="65">
        <f>D8*D6</f>
        <v>0</v>
      </c>
      <c r="E9" s="120"/>
      <c r="F9" s="127" t="s">
        <v>4</v>
      </c>
      <c r="G9" s="129"/>
      <c r="H9" s="65">
        <f>H8*H6</f>
        <v>0</v>
      </c>
      <c r="I9" s="120"/>
      <c r="J9" s="127" t="s">
        <v>4</v>
      </c>
      <c r="K9" s="128"/>
      <c r="L9" s="65">
        <f>L8*L6</f>
        <v>0</v>
      </c>
    </row>
    <row r="10" spans="1:12" ht="16" thickBot="1" x14ac:dyDescent="0.25">
      <c r="A10" s="49" t="s">
        <v>394</v>
      </c>
      <c r="B10" s="161" t="s">
        <v>172</v>
      </c>
      <c r="C10" s="161"/>
      <c r="D10" s="161"/>
      <c r="E10" s="161"/>
      <c r="F10" s="161"/>
      <c r="G10" s="161"/>
      <c r="H10" s="161"/>
      <c r="I10" s="223"/>
      <c r="J10" s="223"/>
      <c r="K10" s="43"/>
      <c r="L10" s="44"/>
    </row>
    <row r="11" spans="1:12" x14ac:dyDescent="0.2">
      <c r="A11" s="118"/>
      <c r="B11" s="16" t="s">
        <v>0</v>
      </c>
      <c r="C11" s="102" t="s">
        <v>1847</v>
      </c>
      <c r="D11" s="55" t="s">
        <v>546</v>
      </c>
      <c r="E11" s="118"/>
      <c r="F11" s="16" t="s">
        <v>0</v>
      </c>
      <c r="G11" s="102" t="s">
        <v>1850</v>
      </c>
      <c r="H11" s="55" t="s">
        <v>546</v>
      </c>
      <c r="I11" s="118"/>
      <c r="J11" s="16" t="s">
        <v>0</v>
      </c>
      <c r="K11" s="102" t="s">
        <v>1857</v>
      </c>
      <c r="L11" s="55" t="s">
        <v>546</v>
      </c>
    </row>
    <row r="12" spans="1:12" ht="24" x14ac:dyDescent="0.2">
      <c r="A12" s="119"/>
      <c r="B12" s="19" t="s">
        <v>2</v>
      </c>
      <c r="C12" s="70" t="s">
        <v>1854</v>
      </c>
      <c r="D12" s="121">
        <f>5.2/H2</f>
        <v>0.8</v>
      </c>
      <c r="E12" s="119"/>
      <c r="F12" s="19" t="s">
        <v>2</v>
      </c>
      <c r="G12" s="70" t="s">
        <v>1851</v>
      </c>
      <c r="H12" s="121">
        <f>5.2/H2</f>
        <v>0.8</v>
      </c>
      <c r="I12" s="119"/>
      <c r="J12" s="19" t="s">
        <v>2</v>
      </c>
      <c r="K12" s="70" t="s">
        <v>1855</v>
      </c>
      <c r="L12" s="121">
        <f>150/H2</f>
        <v>23.076923076923077</v>
      </c>
    </row>
    <row r="13" spans="1:12" ht="44" x14ac:dyDescent="0.2">
      <c r="A13" s="119"/>
      <c r="B13" s="19" t="s">
        <v>3</v>
      </c>
      <c r="C13" s="20" t="s">
        <v>237</v>
      </c>
      <c r="D13" s="131"/>
      <c r="E13" s="119"/>
      <c r="F13" s="19" t="s">
        <v>3</v>
      </c>
      <c r="G13" s="20" t="s">
        <v>217</v>
      </c>
      <c r="H13" s="131"/>
      <c r="I13" s="119"/>
      <c r="J13" s="19" t="s">
        <v>3</v>
      </c>
      <c r="K13" s="20" t="s">
        <v>1858</v>
      </c>
      <c r="L13" s="131"/>
    </row>
    <row r="14" spans="1:12" ht="28" customHeight="1" x14ac:dyDescent="0.2">
      <c r="A14" s="119"/>
      <c r="B14" s="124" t="s">
        <v>5</v>
      </c>
      <c r="C14" s="125"/>
      <c r="D14" s="67"/>
      <c r="E14" s="119"/>
      <c r="F14" s="124" t="s">
        <v>6</v>
      </c>
      <c r="G14" s="126"/>
      <c r="H14" s="67"/>
      <c r="I14" s="119"/>
      <c r="J14" s="124" t="s">
        <v>111</v>
      </c>
      <c r="K14" s="125"/>
      <c r="L14" s="67"/>
    </row>
    <row r="15" spans="1:12" ht="16" thickBot="1" x14ac:dyDescent="0.25">
      <c r="A15" s="120"/>
      <c r="B15" s="127" t="s">
        <v>4</v>
      </c>
      <c r="C15" s="128"/>
      <c r="D15" s="65">
        <f>D14*D12</f>
        <v>0</v>
      </c>
      <c r="E15" s="120"/>
      <c r="F15" s="127" t="s">
        <v>4</v>
      </c>
      <c r="G15" s="129"/>
      <c r="H15" s="65">
        <f>H14*H12</f>
        <v>0</v>
      </c>
      <c r="I15" s="120"/>
      <c r="J15" s="127" t="s">
        <v>4</v>
      </c>
      <c r="K15" s="128"/>
      <c r="L15" s="65">
        <f>L14*L12</f>
        <v>0</v>
      </c>
    </row>
    <row r="16" spans="1:12" ht="16" thickBot="1" x14ac:dyDescent="0.25">
      <c r="A16" s="49" t="s">
        <v>394</v>
      </c>
      <c r="B16" s="161" t="s">
        <v>172</v>
      </c>
      <c r="C16" s="161"/>
      <c r="D16" s="161"/>
      <c r="E16" s="161"/>
      <c r="F16" s="161"/>
      <c r="G16" s="161"/>
      <c r="H16" s="161"/>
      <c r="I16" s="223"/>
      <c r="J16" s="223"/>
      <c r="K16" s="43"/>
      <c r="L16" s="44"/>
    </row>
    <row r="17" spans="1:12" x14ac:dyDescent="0.2">
      <c r="A17" s="118"/>
      <c r="B17" s="16" t="s">
        <v>0</v>
      </c>
      <c r="C17" s="102" t="s">
        <v>1776</v>
      </c>
      <c r="D17" s="55" t="s">
        <v>546</v>
      </c>
      <c r="E17" s="118"/>
      <c r="F17" s="16" t="s">
        <v>0</v>
      </c>
      <c r="G17" s="102" t="s">
        <v>1777</v>
      </c>
      <c r="H17" s="55" t="s">
        <v>546</v>
      </c>
      <c r="I17" s="118"/>
      <c r="J17" s="16" t="s">
        <v>0</v>
      </c>
      <c r="K17" s="102" t="s">
        <v>1778</v>
      </c>
      <c r="L17" s="55" t="s">
        <v>546</v>
      </c>
    </row>
    <row r="18" spans="1:12" ht="24" x14ac:dyDescent="0.2">
      <c r="A18" s="119"/>
      <c r="B18" s="19" t="s">
        <v>2</v>
      </c>
      <c r="C18" s="70" t="s">
        <v>1781</v>
      </c>
      <c r="D18" s="121">
        <f>5.2/H2</f>
        <v>0.8</v>
      </c>
      <c r="E18" s="119"/>
      <c r="F18" s="19" t="s">
        <v>2</v>
      </c>
      <c r="G18" s="70" t="s">
        <v>1780</v>
      </c>
      <c r="H18" s="121">
        <f>5.2/H2</f>
        <v>0.8</v>
      </c>
      <c r="I18" s="119"/>
      <c r="J18" s="19" t="s">
        <v>2</v>
      </c>
      <c r="K18" s="70" t="s">
        <v>1779</v>
      </c>
      <c r="L18" s="121">
        <f>150/H2</f>
        <v>23.076923076923077</v>
      </c>
    </row>
    <row r="19" spans="1:12" ht="44" x14ac:dyDescent="0.2">
      <c r="A19" s="119"/>
      <c r="B19" s="19" t="s">
        <v>3</v>
      </c>
      <c r="C19" s="20" t="s">
        <v>237</v>
      </c>
      <c r="D19" s="131"/>
      <c r="E19" s="119"/>
      <c r="F19" s="19" t="s">
        <v>3</v>
      </c>
      <c r="G19" s="20" t="s">
        <v>217</v>
      </c>
      <c r="H19" s="131"/>
      <c r="I19" s="119"/>
      <c r="J19" s="19" t="s">
        <v>3</v>
      </c>
      <c r="K19" s="20" t="s">
        <v>1782</v>
      </c>
      <c r="L19" s="131"/>
    </row>
    <row r="20" spans="1:12" ht="27" customHeight="1" x14ac:dyDescent="0.2">
      <c r="A20" s="119"/>
      <c r="B20" s="124" t="s">
        <v>5</v>
      </c>
      <c r="C20" s="125"/>
      <c r="D20" s="67"/>
      <c r="E20" s="119"/>
      <c r="F20" s="124" t="s">
        <v>6</v>
      </c>
      <c r="G20" s="126"/>
      <c r="H20" s="67"/>
      <c r="I20" s="119"/>
      <c r="J20" s="124" t="s">
        <v>111</v>
      </c>
      <c r="K20" s="125"/>
      <c r="L20" s="67"/>
    </row>
    <row r="21" spans="1:12" ht="16" thickBot="1" x14ac:dyDescent="0.25">
      <c r="A21" s="120"/>
      <c r="B21" s="127" t="s">
        <v>4</v>
      </c>
      <c r="C21" s="128"/>
      <c r="D21" s="65">
        <f>D20*D18</f>
        <v>0</v>
      </c>
      <c r="E21" s="120"/>
      <c r="F21" s="127" t="s">
        <v>4</v>
      </c>
      <c r="G21" s="129"/>
      <c r="H21" s="65">
        <f>H20*H18</f>
        <v>0</v>
      </c>
      <c r="I21" s="120"/>
      <c r="J21" s="127" t="s">
        <v>4</v>
      </c>
      <c r="K21" s="128"/>
      <c r="L21" s="65">
        <f>L20*L18</f>
        <v>0</v>
      </c>
    </row>
    <row r="22" spans="1:12" ht="16" thickBot="1" x14ac:dyDescent="0.25">
      <c r="A22" s="49" t="s">
        <v>394</v>
      </c>
      <c r="B22" s="161" t="s">
        <v>172</v>
      </c>
      <c r="C22" s="161"/>
      <c r="D22" s="161"/>
      <c r="E22" s="161"/>
      <c r="F22" s="161"/>
      <c r="G22" s="161"/>
      <c r="H22" s="161"/>
      <c r="I22" s="223"/>
      <c r="J22" s="223"/>
      <c r="K22" s="43"/>
      <c r="L22" s="44"/>
    </row>
    <row r="23" spans="1:12" x14ac:dyDescent="0.2">
      <c r="A23" s="118"/>
      <c r="B23" s="16" t="s">
        <v>0</v>
      </c>
      <c r="C23" s="102" t="s">
        <v>1797</v>
      </c>
      <c r="D23" s="55" t="s">
        <v>546</v>
      </c>
      <c r="E23" s="118"/>
      <c r="F23" s="16" t="s">
        <v>0</v>
      </c>
      <c r="G23" s="102" t="s">
        <v>1798</v>
      </c>
      <c r="H23" s="55" t="s">
        <v>546</v>
      </c>
      <c r="I23" s="118"/>
      <c r="J23" s="16" t="s">
        <v>0</v>
      </c>
      <c r="K23" s="102" t="s">
        <v>1801</v>
      </c>
      <c r="L23" s="55" t="s">
        <v>546</v>
      </c>
    </row>
    <row r="24" spans="1:12" ht="24" x14ac:dyDescent="0.2">
      <c r="A24" s="119"/>
      <c r="B24" s="19" t="s">
        <v>2</v>
      </c>
      <c r="C24" s="70" t="s">
        <v>1800</v>
      </c>
      <c r="D24" s="121">
        <f>5.2/H2</f>
        <v>0.8</v>
      </c>
      <c r="E24" s="119"/>
      <c r="F24" s="19" t="s">
        <v>2</v>
      </c>
      <c r="G24" s="70" t="s">
        <v>1799</v>
      </c>
      <c r="H24" s="121">
        <f>5.2/H2</f>
        <v>0.8</v>
      </c>
      <c r="I24" s="119"/>
      <c r="J24" s="19" t="s">
        <v>2</v>
      </c>
      <c r="K24" s="70" t="s">
        <v>1802</v>
      </c>
      <c r="L24" s="121">
        <f>150/H2</f>
        <v>23.076923076923077</v>
      </c>
    </row>
    <row r="25" spans="1:12" ht="44" x14ac:dyDescent="0.2">
      <c r="A25" s="119"/>
      <c r="B25" s="19" t="s">
        <v>3</v>
      </c>
      <c r="C25" s="20" t="s">
        <v>237</v>
      </c>
      <c r="D25" s="131"/>
      <c r="E25" s="119"/>
      <c r="F25" s="19" t="s">
        <v>3</v>
      </c>
      <c r="G25" s="20" t="s">
        <v>217</v>
      </c>
      <c r="H25" s="131"/>
      <c r="I25" s="119"/>
      <c r="J25" s="19" t="s">
        <v>3</v>
      </c>
      <c r="K25" s="20" t="s">
        <v>1803</v>
      </c>
      <c r="L25" s="131"/>
    </row>
    <row r="26" spans="1:12" ht="22" customHeight="1" x14ac:dyDescent="0.2">
      <c r="A26" s="119"/>
      <c r="B26" s="124" t="s">
        <v>5</v>
      </c>
      <c r="C26" s="125"/>
      <c r="D26" s="67"/>
      <c r="E26" s="119"/>
      <c r="F26" s="124" t="s">
        <v>6</v>
      </c>
      <c r="G26" s="126"/>
      <c r="H26" s="67"/>
      <c r="I26" s="119"/>
      <c r="J26" s="124" t="s">
        <v>111</v>
      </c>
      <c r="K26" s="125"/>
      <c r="L26" s="67"/>
    </row>
    <row r="27" spans="1:12" ht="16" thickBot="1" x14ac:dyDescent="0.25">
      <c r="A27" s="120"/>
      <c r="B27" s="127" t="s">
        <v>4</v>
      </c>
      <c r="C27" s="128"/>
      <c r="D27" s="65">
        <f>D26*D24</f>
        <v>0</v>
      </c>
      <c r="E27" s="120"/>
      <c r="F27" s="127" t="s">
        <v>4</v>
      </c>
      <c r="G27" s="129"/>
      <c r="H27" s="65">
        <f>H26*H24</f>
        <v>0</v>
      </c>
      <c r="I27" s="120"/>
      <c r="J27" s="127" t="s">
        <v>4</v>
      </c>
      <c r="K27" s="128"/>
      <c r="L27" s="65">
        <f>L26*L24</f>
        <v>0</v>
      </c>
    </row>
    <row r="28" spans="1:12" ht="16" thickBot="1" x14ac:dyDescent="0.25">
      <c r="A28" s="49" t="s">
        <v>394</v>
      </c>
      <c r="B28" s="161" t="s">
        <v>172</v>
      </c>
      <c r="C28" s="161"/>
      <c r="D28" s="161"/>
      <c r="E28" s="161"/>
      <c r="F28" s="161"/>
      <c r="G28" s="161"/>
      <c r="H28" s="161"/>
      <c r="I28" s="223"/>
      <c r="J28" s="223"/>
      <c r="K28" s="43"/>
      <c r="L28" s="44"/>
    </row>
    <row r="29" spans="1:12" x14ac:dyDescent="0.2">
      <c r="A29" s="118"/>
      <c r="B29" s="16" t="s">
        <v>0</v>
      </c>
      <c r="C29" s="102" t="s">
        <v>1790</v>
      </c>
      <c r="D29" s="55" t="s">
        <v>546</v>
      </c>
      <c r="E29" s="118"/>
      <c r="F29" s="16" t="s">
        <v>0</v>
      </c>
      <c r="G29" s="102" t="s">
        <v>1791</v>
      </c>
      <c r="H29" s="55" t="s">
        <v>546</v>
      </c>
      <c r="I29" s="118"/>
      <c r="J29" s="16" t="s">
        <v>0</v>
      </c>
      <c r="K29" s="102" t="s">
        <v>1792</v>
      </c>
      <c r="L29" s="55" t="s">
        <v>546</v>
      </c>
    </row>
    <row r="30" spans="1:12" ht="24" x14ac:dyDescent="0.2">
      <c r="A30" s="119"/>
      <c r="B30" s="19" t="s">
        <v>2</v>
      </c>
      <c r="C30" s="70" t="s">
        <v>1793</v>
      </c>
      <c r="D30" s="121">
        <f>5.2/H2</f>
        <v>0.8</v>
      </c>
      <c r="E30" s="119"/>
      <c r="F30" s="19" t="s">
        <v>2</v>
      </c>
      <c r="G30" s="70" t="s">
        <v>1794</v>
      </c>
      <c r="H30" s="121">
        <f>5.2/H2</f>
        <v>0.8</v>
      </c>
      <c r="I30" s="119"/>
      <c r="J30" s="19" t="s">
        <v>2</v>
      </c>
      <c r="K30" s="70" t="s">
        <v>1795</v>
      </c>
      <c r="L30" s="121">
        <f>150/H2</f>
        <v>23.076923076923077</v>
      </c>
    </row>
    <row r="31" spans="1:12" ht="44" x14ac:dyDescent="0.2">
      <c r="A31" s="119"/>
      <c r="B31" s="19" t="s">
        <v>3</v>
      </c>
      <c r="C31" s="20" t="s">
        <v>237</v>
      </c>
      <c r="D31" s="131"/>
      <c r="E31" s="119"/>
      <c r="F31" s="19" t="s">
        <v>3</v>
      </c>
      <c r="G31" s="20" t="s">
        <v>217</v>
      </c>
      <c r="H31" s="131"/>
      <c r="I31" s="119"/>
      <c r="J31" s="19" t="s">
        <v>3</v>
      </c>
      <c r="K31" s="20" t="s">
        <v>1796</v>
      </c>
      <c r="L31" s="131"/>
    </row>
    <row r="32" spans="1:12" ht="23" customHeight="1" x14ac:dyDescent="0.2">
      <c r="A32" s="119"/>
      <c r="B32" s="124" t="s">
        <v>5</v>
      </c>
      <c r="C32" s="125"/>
      <c r="D32" s="67"/>
      <c r="E32" s="119"/>
      <c r="F32" s="124" t="s">
        <v>6</v>
      </c>
      <c r="G32" s="126"/>
      <c r="H32" s="67"/>
      <c r="I32" s="119"/>
      <c r="J32" s="124" t="s">
        <v>111</v>
      </c>
      <c r="K32" s="125"/>
      <c r="L32" s="67"/>
    </row>
    <row r="33" spans="1:12" ht="16" thickBot="1" x14ac:dyDescent="0.25">
      <c r="A33" s="120"/>
      <c r="B33" s="127" t="s">
        <v>4</v>
      </c>
      <c r="C33" s="128"/>
      <c r="D33" s="65">
        <f>D32*D30</f>
        <v>0</v>
      </c>
      <c r="E33" s="120"/>
      <c r="F33" s="127" t="s">
        <v>4</v>
      </c>
      <c r="G33" s="129"/>
      <c r="H33" s="65">
        <f>H32*H30</f>
        <v>0</v>
      </c>
      <c r="I33" s="120"/>
      <c r="J33" s="127" t="s">
        <v>4</v>
      </c>
      <c r="K33" s="128"/>
      <c r="L33" s="65">
        <f>L32*L30</f>
        <v>0</v>
      </c>
    </row>
    <row r="34" spans="1:12" ht="16" thickBot="1" x14ac:dyDescent="0.25">
      <c r="A34" s="49" t="s">
        <v>394</v>
      </c>
      <c r="B34" s="161" t="s">
        <v>172</v>
      </c>
      <c r="C34" s="161"/>
      <c r="D34" s="161"/>
      <c r="E34" s="161"/>
      <c r="F34" s="161"/>
      <c r="G34" s="161"/>
      <c r="H34" s="161"/>
      <c r="I34" s="223"/>
      <c r="J34" s="223"/>
      <c r="K34" s="43"/>
      <c r="L34" s="44"/>
    </row>
    <row r="35" spans="1:12" x14ac:dyDescent="0.2">
      <c r="A35" s="118"/>
      <c r="B35" s="16" t="s">
        <v>0</v>
      </c>
      <c r="C35" s="102" t="s">
        <v>1428</v>
      </c>
      <c r="D35" s="55" t="s">
        <v>546</v>
      </c>
      <c r="E35" s="118"/>
      <c r="F35" s="16" t="s">
        <v>0</v>
      </c>
      <c r="G35" s="102" t="s">
        <v>1429</v>
      </c>
      <c r="H35" s="55" t="s">
        <v>546</v>
      </c>
      <c r="I35" s="118"/>
      <c r="J35" s="16" t="s">
        <v>0</v>
      </c>
      <c r="K35" s="102" t="s">
        <v>1432</v>
      </c>
      <c r="L35" s="55" t="s">
        <v>546</v>
      </c>
    </row>
    <row r="36" spans="1:12" ht="24" x14ac:dyDescent="0.2">
      <c r="A36" s="119"/>
      <c r="B36" s="19" t="s">
        <v>2</v>
      </c>
      <c r="C36" s="70" t="s">
        <v>1427</v>
      </c>
      <c r="D36" s="121">
        <f>5.2/H2</f>
        <v>0.8</v>
      </c>
      <c r="E36" s="119"/>
      <c r="F36" s="19" t="s">
        <v>2</v>
      </c>
      <c r="G36" s="70" t="s">
        <v>1430</v>
      </c>
      <c r="H36" s="121">
        <f>5.2/H2</f>
        <v>0.8</v>
      </c>
      <c r="I36" s="119"/>
      <c r="J36" s="19" t="s">
        <v>2</v>
      </c>
      <c r="K36" s="70" t="s">
        <v>1431</v>
      </c>
      <c r="L36" s="121">
        <f>150/H2</f>
        <v>23.076923076923077</v>
      </c>
    </row>
    <row r="37" spans="1:12" ht="44" x14ac:dyDescent="0.2">
      <c r="A37" s="119"/>
      <c r="B37" s="19" t="s">
        <v>3</v>
      </c>
      <c r="C37" s="20" t="s">
        <v>237</v>
      </c>
      <c r="D37" s="131"/>
      <c r="E37" s="119"/>
      <c r="F37" s="19" t="s">
        <v>3</v>
      </c>
      <c r="G37" s="20" t="s">
        <v>217</v>
      </c>
      <c r="H37" s="131"/>
      <c r="I37" s="119"/>
      <c r="J37" s="19" t="s">
        <v>3</v>
      </c>
      <c r="K37" s="20" t="s">
        <v>1433</v>
      </c>
      <c r="L37" s="131"/>
    </row>
    <row r="38" spans="1:12" ht="31" customHeight="1" x14ac:dyDescent="0.2">
      <c r="A38" s="119"/>
      <c r="B38" s="124" t="s">
        <v>5</v>
      </c>
      <c r="C38" s="125"/>
      <c r="D38" s="67"/>
      <c r="E38" s="119"/>
      <c r="F38" s="124" t="s">
        <v>6</v>
      </c>
      <c r="G38" s="126"/>
      <c r="H38" s="67"/>
      <c r="I38" s="119"/>
      <c r="J38" s="124" t="s">
        <v>111</v>
      </c>
      <c r="K38" s="125"/>
      <c r="L38" s="67"/>
    </row>
    <row r="39" spans="1:12" ht="16" thickBot="1" x14ac:dyDescent="0.25">
      <c r="A39" s="120"/>
      <c r="B39" s="127" t="s">
        <v>4</v>
      </c>
      <c r="C39" s="128"/>
      <c r="D39" s="65">
        <f>D38*D36</f>
        <v>0</v>
      </c>
      <c r="E39" s="120"/>
      <c r="F39" s="127" t="s">
        <v>4</v>
      </c>
      <c r="G39" s="129"/>
      <c r="H39" s="65">
        <f>H38*H36</f>
        <v>0</v>
      </c>
      <c r="I39" s="120"/>
      <c r="J39" s="127" t="s">
        <v>4</v>
      </c>
      <c r="K39" s="128"/>
      <c r="L39" s="65">
        <f>L38*L36</f>
        <v>0</v>
      </c>
    </row>
    <row r="40" spans="1:12" ht="16" thickBot="1" x14ac:dyDescent="0.25">
      <c r="A40" s="49" t="s">
        <v>394</v>
      </c>
      <c r="B40" s="161" t="s">
        <v>172</v>
      </c>
      <c r="C40" s="161"/>
      <c r="D40" s="161"/>
      <c r="E40" s="161"/>
      <c r="F40" s="161"/>
      <c r="G40" s="161"/>
      <c r="H40" s="161"/>
      <c r="I40" s="223"/>
      <c r="J40" s="223"/>
      <c r="K40" s="43"/>
      <c r="L40" s="44"/>
    </row>
    <row r="41" spans="1:12" x14ac:dyDescent="0.2">
      <c r="A41" s="118"/>
      <c r="B41" s="16" t="s">
        <v>0</v>
      </c>
      <c r="C41" s="102" t="s">
        <v>1407</v>
      </c>
      <c r="D41" s="55" t="s">
        <v>546</v>
      </c>
      <c r="E41" s="118"/>
      <c r="F41" s="16" t="s">
        <v>0</v>
      </c>
      <c r="G41" s="102" t="s">
        <v>1408</v>
      </c>
      <c r="H41" s="55" t="s">
        <v>546</v>
      </c>
      <c r="I41" s="118"/>
      <c r="J41" s="16" t="s">
        <v>0</v>
      </c>
      <c r="K41" s="102" t="s">
        <v>1409</v>
      </c>
      <c r="L41" s="55" t="s">
        <v>546</v>
      </c>
    </row>
    <row r="42" spans="1:12" ht="24" x14ac:dyDescent="0.2">
      <c r="A42" s="119"/>
      <c r="B42" s="19" t="s">
        <v>2</v>
      </c>
      <c r="C42" s="70" t="s">
        <v>1846</v>
      </c>
      <c r="D42" s="121">
        <f>5.2/H2</f>
        <v>0.8</v>
      </c>
      <c r="E42" s="119"/>
      <c r="F42" s="19" t="s">
        <v>2</v>
      </c>
      <c r="G42" s="70" t="s">
        <v>1411</v>
      </c>
      <c r="H42" s="121">
        <f>5.2/H2</f>
        <v>0.8</v>
      </c>
      <c r="I42" s="119"/>
      <c r="J42" s="19" t="s">
        <v>2</v>
      </c>
      <c r="K42" s="70" t="s">
        <v>1410</v>
      </c>
      <c r="L42" s="121">
        <f>150/H2</f>
        <v>23.076923076923077</v>
      </c>
    </row>
    <row r="43" spans="1:12" ht="44" x14ac:dyDescent="0.2">
      <c r="A43" s="119"/>
      <c r="B43" s="19" t="s">
        <v>3</v>
      </c>
      <c r="C43" s="20" t="s">
        <v>237</v>
      </c>
      <c r="D43" s="131"/>
      <c r="E43" s="119"/>
      <c r="F43" s="19" t="s">
        <v>3</v>
      </c>
      <c r="G43" s="20" t="s">
        <v>217</v>
      </c>
      <c r="H43" s="131"/>
      <c r="I43" s="119"/>
      <c r="J43" s="19" t="s">
        <v>3</v>
      </c>
      <c r="K43" s="20" t="s">
        <v>1418</v>
      </c>
      <c r="L43" s="131"/>
    </row>
    <row r="44" spans="1:12" ht="31" customHeight="1" x14ac:dyDescent="0.2">
      <c r="A44" s="119"/>
      <c r="B44" s="124" t="s">
        <v>5</v>
      </c>
      <c r="C44" s="125"/>
      <c r="D44" s="67"/>
      <c r="E44" s="119"/>
      <c r="F44" s="124" t="s">
        <v>6</v>
      </c>
      <c r="G44" s="126"/>
      <c r="H44" s="67"/>
      <c r="I44" s="119"/>
      <c r="J44" s="124" t="s">
        <v>111</v>
      </c>
      <c r="K44" s="125"/>
      <c r="L44" s="67"/>
    </row>
    <row r="45" spans="1:12" ht="16" customHeight="1" thickBot="1" x14ac:dyDescent="0.25">
      <c r="A45" s="120"/>
      <c r="B45" s="127" t="s">
        <v>4</v>
      </c>
      <c r="C45" s="128"/>
      <c r="D45" s="65">
        <f>D44*D42</f>
        <v>0</v>
      </c>
      <c r="E45" s="120"/>
      <c r="F45" s="127" t="s">
        <v>4</v>
      </c>
      <c r="G45" s="129"/>
      <c r="H45" s="65">
        <f>H44*H42</f>
        <v>0</v>
      </c>
      <c r="I45" s="120"/>
      <c r="J45" s="127" t="s">
        <v>4</v>
      </c>
      <c r="K45" s="128"/>
      <c r="L45" s="65">
        <f>L44*L42</f>
        <v>0</v>
      </c>
    </row>
    <row r="46" spans="1:12" ht="16" thickBot="1" x14ac:dyDescent="0.25">
      <c r="A46" s="49" t="s">
        <v>394</v>
      </c>
      <c r="B46" s="161" t="s">
        <v>172</v>
      </c>
      <c r="C46" s="161"/>
      <c r="D46" s="161"/>
      <c r="E46" s="161"/>
      <c r="F46" s="161"/>
      <c r="G46" s="161"/>
      <c r="H46" s="161"/>
      <c r="I46" s="223"/>
      <c r="J46" s="223"/>
      <c r="K46" s="43"/>
      <c r="L46" s="44"/>
    </row>
    <row r="47" spans="1:12" x14ac:dyDescent="0.2">
      <c r="A47" s="118"/>
      <c r="B47" s="16" t="s">
        <v>0</v>
      </c>
      <c r="C47" s="102" t="s">
        <v>1734</v>
      </c>
      <c r="D47" s="55" t="s">
        <v>546</v>
      </c>
      <c r="E47" s="118"/>
      <c r="F47" s="16" t="s">
        <v>0</v>
      </c>
      <c r="G47" s="102" t="s">
        <v>1735</v>
      </c>
      <c r="H47" s="55" t="s">
        <v>546</v>
      </c>
      <c r="I47" s="118"/>
      <c r="J47" s="16" t="s">
        <v>0</v>
      </c>
      <c r="K47" s="102" t="s">
        <v>1736</v>
      </c>
      <c r="L47" s="55" t="s">
        <v>546</v>
      </c>
    </row>
    <row r="48" spans="1:12" ht="24" x14ac:dyDescent="0.2">
      <c r="A48" s="119"/>
      <c r="B48" s="19" t="s">
        <v>2</v>
      </c>
      <c r="C48" s="70" t="s">
        <v>1737</v>
      </c>
      <c r="D48" s="121">
        <f>5.2/H2</f>
        <v>0.8</v>
      </c>
      <c r="E48" s="119"/>
      <c r="F48" s="19" t="s">
        <v>2</v>
      </c>
      <c r="G48" s="70" t="s">
        <v>1738</v>
      </c>
      <c r="H48" s="121">
        <f>5.2/H2</f>
        <v>0.8</v>
      </c>
      <c r="I48" s="119"/>
      <c r="J48" s="19" t="s">
        <v>2</v>
      </c>
      <c r="K48" s="70" t="s">
        <v>1739</v>
      </c>
      <c r="L48" s="121">
        <f>150/H2</f>
        <v>23.076923076923077</v>
      </c>
    </row>
    <row r="49" spans="1:12" ht="44" x14ac:dyDescent="0.2">
      <c r="A49" s="119"/>
      <c r="B49" s="19" t="s">
        <v>3</v>
      </c>
      <c r="C49" s="20" t="s">
        <v>237</v>
      </c>
      <c r="D49" s="131"/>
      <c r="E49" s="119"/>
      <c r="F49" s="19" t="s">
        <v>3</v>
      </c>
      <c r="G49" s="20" t="s">
        <v>217</v>
      </c>
      <c r="H49" s="131"/>
      <c r="I49" s="119"/>
      <c r="J49" s="19" t="s">
        <v>3</v>
      </c>
      <c r="K49" s="20" t="s">
        <v>1740</v>
      </c>
      <c r="L49" s="131"/>
    </row>
    <row r="50" spans="1:12" ht="24" customHeight="1" x14ac:dyDescent="0.2">
      <c r="A50" s="119"/>
      <c r="B50" s="124" t="s">
        <v>5</v>
      </c>
      <c r="C50" s="125"/>
      <c r="D50" s="67"/>
      <c r="E50" s="119"/>
      <c r="F50" s="124" t="s">
        <v>6</v>
      </c>
      <c r="G50" s="126"/>
      <c r="H50" s="67"/>
      <c r="I50" s="119"/>
      <c r="J50" s="124" t="s">
        <v>111</v>
      </c>
      <c r="K50" s="125"/>
      <c r="L50" s="67"/>
    </row>
    <row r="51" spans="1:12" ht="16" thickBot="1" x14ac:dyDescent="0.25">
      <c r="A51" s="120"/>
      <c r="B51" s="127" t="s">
        <v>4</v>
      </c>
      <c r="C51" s="128"/>
      <c r="D51" s="65">
        <f>D50*D48</f>
        <v>0</v>
      </c>
      <c r="E51" s="120"/>
      <c r="F51" s="127" t="s">
        <v>4</v>
      </c>
      <c r="G51" s="129"/>
      <c r="H51" s="65">
        <f>H50*H48</f>
        <v>0</v>
      </c>
      <c r="I51" s="120"/>
      <c r="J51" s="127" t="s">
        <v>4</v>
      </c>
      <c r="K51" s="128"/>
      <c r="L51" s="65">
        <f>L50*L48</f>
        <v>0</v>
      </c>
    </row>
    <row r="52" spans="1:12" ht="16" thickBot="1" x14ac:dyDescent="0.25">
      <c r="A52" s="49" t="s">
        <v>394</v>
      </c>
      <c r="B52" s="161" t="s">
        <v>172</v>
      </c>
      <c r="C52" s="161"/>
      <c r="D52" s="161"/>
      <c r="E52" s="161"/>
      <c r="F52" s="161"/>
      <c r="G52" s="161"/>
      <c r="H52" s="161"/>
      <c r="I52" s="223"/>
      <c r="J52" s="223"/>
      <c r="K52" s="43"/>
      <c r="L52" s="44"/>
    </row>
    <row r="53" spans="1:12" x14ac:dyDescent="0.2">
      <c r="A53" s="118"/>
      <c r="B53" s="16" t="s">
        <v>0</v>
      </c>
      <c r="C53" s="102" t="s">
        <v>1412</v>
      </c>
      <c r="D53" s="55" t="s">
        <v>546</v>
      </c>
      <c r="E53" s="118"/>
      <c r="F53" s="16" t="s">
        <v>0</v>
      </c>
      <c r="G53" s="102" t="s">
        <v>1413</v>
      </c>
      <c r="H53" s="55" t="s">
        <v>546</v>
      </c>
      <c r="I53" s="118"/>
      <c r="J53" s="16" t="s">
        <v>0</v>
      </c>
      <c r="K53" s="102" t="s">
        <v>1416</v>
      </c>
      <c r="L53" s="55" t="s">
        <v>546</v>
      </c>
    </row>
    <row r="54" spans="1:12" ht="24" x14ac:dyDescent="0.2">
      <c r="A54" s="119"/>
      <c r="B54" s="19" t="s">
        <v>2</v>
      </c>
      <c r="C54" s="70" t="s">
        <v>1415</v>
      </c>
      <c r="D54" s="121">
        <f>5.2/H2</f>
        <v>0.8</v>
      </c>
      <c r="E54" s="119"/>
      <c r="F54" s="19" t="s">
        <v>2</v>
      </c>
      <c r="G54" s="70" t="s">
        <v>1414</v>
      </c>
      <c r="H54" s="121">
        <f>5.2/H2</f>
        <v>0.8</v>
      </c>
      <c r="I54" s="119"/>
      <c r="J54" s="19" t="s">
        <v>2</v>
      </c>
      <c r="K54" s="70" t="s">
        <v>1417</v>
      </c>
      <c r="L54" s="121">
        <f>150/H2</f>
        <v>23.076923076923077</v>
      </c>
    </row>
    <row r="55" spans="1:12" ht="44" x14ac:dyDescent="0.2">
      <c r="A55" s="119"/>
      <c r="B55" s="19" t="s">
        <v>3</v>
      </c>
      <c r="C55" s="20" t="s">
        <v>237</v>
      </c>
      <c r="D55" s="131"/>
      <c r="E55" s="119"/>
      <c r="F55" s="19" t="s">
        <v>3</v>
      </c>
      <c r="G55" s="20" t="s">
        <v>217</v>
      </c>
      <c r="H55" s="131"/>
      <c r="I55" s="119"/>
      <c r="J55" s="19" t="s">
        <v>3</v>
      </c>
      <c r="K55" s="20" t="s">
        <v>1419</v>
      </c>
      <c r="L55" s="131"/>
    </row>
    <row r="56" spans="1:12" ht="25" customHeight="1" x14ac:dyDescent="0.2">
      <c r="A56" s="119"/>
      <c r="B56" s="124" t="s">
        <v>5</v>
      </c>
      <c r="C56" s="125"/>
      <c r="D56" s="67"/>
      <c r="E56" s="119"/>
      <c r="F56" s="124" t="s">
        <v>6</v>
      </c>
      <c r="G56" s="126"/>
      <c r="H56" s="67"/>
      <c r="I56" s="119"/>
      <c r="J56" s="124" t="s">
        <v>111</v>
      </c>
      <c r="K56" s="125"/>
      <c r="L56" s="67"/>
    </row>
    <row r="57" spans="1:12" ht="16" thickBot="1" x14ac:dyDescent="0.25">
      <c r="A57" s="120"/>
      <c r="B57" s="127" t="s">
        <v>4</v>
      </c>
      <c r="C57" s="128"/>
      <c r="D57" s="65">
        <f>D56*D54</f>
        <v>0</v>
      </c>
      <c r="E57" s="120"/>
      <c r="F57" s="127" t="s">
        <v>4</v>
      </c>
      <c r="G57" s="129"/>
      <c r="H57" s="65">
        <f>H56*H54</f>
        <v>0</v>
      </c>
      <c r="I57" s="120"/>
      <c r="J57" s="127" t="s">
        <v>4</v>
      </c>
      <c r="K57" s="128"/>
      <c r="L57" s="65">
        <f>L56*L54</f>
        <v>0</v>
      </c>
    </row>
    <row r="58" spans="1:12" ht="16" thickBot="1" x14ac:dyDescent="0.25">
      <c r="A58" s="49" t="s">
        <v>394</v>
      </c>
      <c r="B58" s="161" t="s">
        <v>172</v>
      </c>
      <c r="C58" s="161"/>
      <c r="D58" s="161"/>
      <c r="E58" s="161"/>
      <c r="F58" s="161"/>
      <c r="G58" s="161"/>
      <c r="H58" s="161"/>
      <c r="I58" s="223"/>
      <c r="J58" s="223"/>
      <c r="K58" s="43"/>
      <c r="L58" s="44"/>
    </row>
    <row r="59" spans="1:12" x14ac:dyDescent="0.2">
      <c r="A59" s="118"/>
      <c r="B59" s="16" t="s">
        <v>0</v>
      </c>
      <c r="C59" s="102" t="s">
        <v>1741</v>
      </c>
      <c r="D59" s="55" t="s">
        <v>546</v>
      </c>
      <c r="E59" s="118"/>
      <c r="F59" s="16" t="s">
        <v>0</v>
      </c>
      <c r="G59" s="102" t="s">
        <v>1742</v>
      </c>
      <c r="H59" s="55" t="s">
        <v>546</v>
      </c>
      <c r="I59" s="118"/>
      <c r="J59" s="16" t="s">
        <v>0</v>
      </c>
      <c r="K59" s="102" t="s">
        <v>1743</v>
      </c>
      <c r="L59" s="55" t="s">
        <v>546</v>
      </c>
    </row>
    <row r="60" spans="1:12" ht="24" x14ac:dyDescent="0.2">
      <c r="A60" s="119"/>
      <c r="B60" s="19" t="s">
        <v>2</v>
      </c>
      <c r="C60" s="70" t="s">
        <v>1744</v>
      </c>
      <c r="D60" s="121">
        <f>5.2/H2</f>
        <v>0.8</v>
      </c>
      <c r="E60" s="119"/>
      <c r="F60" s="19" t="s">
        <v>2</v>
      </c>
      <c r="G60" s="70" t="s">
        <v>1745</v>
      </c>
      <c r="H60" s="121">
        <f>5.2/H2</f>
        <v>0.8</v>
      </c>
      <c r="I60" s="119"/>
      <c r="J60" s="19" t="s">
        <v>2</v>
      </c>
      <c r="K60" s="70" t="s">
        <v>1746</v>
      </c>
      <c r="L60" s="121">
        <f>150/H2</f>
        <v>23.076923076923077</v>
      </c>
    </row>
    <row r="61" spans="1:12" ht="44" x14ac:dyDescent="0.2">
      <c r="A61" s="119"/>
      <c r="B61" s="19" t="s">
        <v>3</v>
      </c>
      <c r="C61" s="20" t="s">
        <v>237</v>
      </c>
      <c r="D61" s="131"/>
      <c r="E61" s="119"/>
      <c r="F61" s="19" t="s">
        <v>3</v>
      </c>
      <c r="G61" s="20" t="s">
        <v>217</v>
      </c>
      <c r="H61" s="131"/>
      <c r="I61" s="119"/>
      <c r="J61" s="19" t="s">
        <v>3</v>
      </c>
      <c r="K61" s="20" t="s">
        <v>1747</v>
      </c>
      <c r="L61" s="131"/>
    </row>
    <row r="62" spans="1:12" ht="30" customHeight="1" x14ac:dyDescent="0.2">
      <c r="A62" s="119"/>
      <c r="B62" s="124" t="s">
        <v>5</v>
      </c>
      <c r="C62" s="125"/>
      <c r="D62" s="67"/>
      <c r="E62" s="119"/>
      <c r="F62" s="124" t="s">
        <v>6</v>
      </c>
      <c r="G62" s="126"/>
      <c r="H62" s="67"/>
      <c r="I62" s="119"/>
      <c r="J62" s="124" t="s">
        <v>111</v>
      </c>
      <c r="K62" s="125"/>
      <c r="L62" s="67"/>
    </row>
    <row r="63" spans="1:12" ht="16" thickBot="1" x14ac:dyDescent="0.25">
      <c r="A63" s="120"/>
      <c r="B63" s="127" t="s">
        <v>4</v>
      </c>
      <c r="C63" s="128"/>
      <c r="D63" s="65">
        <f>D62*D60</f>
        <v>0</v>
      </c>
      <c r="E63" s="120"/>
      <c r="F63" s="127" t="s">
        <v>4</v>
      </c>
      <c r="G63" s="129"/>
      <c r="H63" s="65">
        <f>H62*H60</f>
        <v>0</v>
      </c>
      <c r="I63" s="120"/>
      <c r="J63" s="127" t="s">
        <v>4</v>
      </c>
      <c r="K63" s="128"/>
      <c r="L63" s="65">
        <f>L62*L60</f>
        <v>0</v>
      </c>
    </row>
    <row r="64" spans="1:12" ht="16" thickBot="1" x14ac:dyDescent="0.25">
      <c r="A64" s="49" t="s">
        <v>394</v>
      </c>
      <c r="B64" s="161" t="s">
        <v>172</v>
      </c>
      <c r="C64" s="161"/>
      <c r="D64" s="161"/>
      <c r="E64" s="161"/>
      <c r="F64" s="161"/>
      <c r="G64" s="161"/>
      <c r="H64" s="161"/>
      <c r="I64" s="223"/>
      <c r="J64" s="223"/>
      <c r="K64" s="43"/>
      <c r="L64" s="44"/>
    </row>
    <row r="65" spans="1:12" x14ac:dyDescent="0.2">
      <c r="A65" s="118"/>
      <c r="B65" s="16" t="s">
        <v>0</v>
      </c>
      <c r="C65" s="102" t="s">
        <v>396</v>
      </c>
      <c r="D65" s="55" t="s">
        <v>546</v>
      </c>
      <c r="E65" s="118"/>
      <c r="F65" s="16" t="s">
        <v>0</v>
      </c>
      <c r="G65" s="102" t="s">
        <v>397</v>
      </c>
      <c r="H65" s="55" t="s">
        <v>546</v>
      </c>
      <c r="I65" s="118"/>
      <c r="J65" s="16" t="s">
        <v>0</v>
      </c>
      <c r="K65" s="102" t="s">
        <v>398</v>
      </c>
      <c r="L65" s="55" t="s">
        <v>546</v>
      </c>
    </row>
    <row r="66" spans="1:12" x14ac:dyDescent="0.2">
      <c r="A66" s="119"/>
      <c r="B66" s="19" t="s">
        <v>2</v>
      </c>
      <c r="C66" s="70" t="s">
        <v>792</v>
      </c>
      <c r="D66" s="121">
        <f>5.2/H2</f>
        <v>0.8</v>
      </c>
      <c r="E66" s="119"/>
      <c r="F66" s="19" t="s">
        <v>2</v>
      </c>
      <c r="G66" s="70" t="s">
        <v>793</v>
      </c>
      <c r="H66" s="121">
        <f>5.2/H2</f>
        <v>0.8</v>
      </c>
      <c r="I66" s="119"/>
      <c r="J66" s="19" t="s">
        <v>2</v>
      </c>
      <c r="K66" s="70" t="s">
        <v>798</v>
      </c>
      <c r="L66" s="121">
        <f>150/H2</f>
        <v>23.076923076923077</v>
      </c>
    </row>
    <row r="67" spans="1:12" ht="33" x14ac:dyDescent="0.2">
      <c r="A67" s="119"/>
      <c r="B67" s="19" t="s">
        <v>3</v>
      </c>
      <c r="C67" s="20" t="s">
        <v>237</v>
      </c>
      <c r="D67" s="131"/>
      <c r="E67" s="119"/>
      <c r="F67" s="19" t="s">
        <v>3</v>
      </c>
      <c r="G67" s="20" t="s">
        <v>217</v>
      </c>
      <c r="H67" s="131"/>
      <c r="I67" s="119"/>
      <c r="J67" s="19" t="s">
        <v>3</v>
      </c>
      <c r="K67" s="20" t="s">
        <v>399</v>
      </c>
      <c r="L67" s="131"/>
    </row>
    <row r="68" spans="1:12" ht="29" customHeight="1" x14ac:dyDescent="0.2">
      <c r="A68" s="119"/>
      <c r="B68" s="124" t="s">
        <v>5</v>
      </c>
      <c r="C68" s="125"/>
      <c r="D68" s="67"/>
      <c r="E68" s="119"/>
      <c r="F68" s="124" t="s">
        <v>6</v>
      </c>
      <c r="G68" s="126"/>
      <c r="H68" s="67"/>
      <c r="I68" s="119"/>
      <c r="J68" s="124" t="s">
        <v>111</v>
      </c>
      <c r="K68" s="125"/>
      <c r="L68" s="67"/>
    </row>
    <row r="69" spans="1:12" ht="16" thickBot="1" x14ac:dyDescent="0.25">
      <c r="A69" s="120"/>
      <c r="B69" s="127" t="s">
        <v>4</v>
      </c>
      <c r="C69" s="128"/>
      <c r="D69" s="65">
        <f>D68*D66</f>
        <v>0</v>
      </c>
      <c r="E69" s="120"/>
      <c r="F69" s="127" t="s">
        <v>4</v>
      </c>
      <c r="G69" s="129"/>
      <c r="H69" s="65">
        <f>H68*H66</f>
        <v>0</v>
      </c>
      <c r="I69" s="120"/>
      <c r="J69" s="127" t="s">
        <v>4</v>
      </c>
      <c r="K69" s="128"/>
      <c r="L69" s="65">
        <f>L68*L66</f>
        <v>0</v>
      </c>
    </row>
    <row r="70" spans="1:12" ht="16" thickBot="1" x14ac:dyDescent="0.25">
      <c r="A70" s="49" t="s">
        <v>394</v>
      </c>
      <c r="B70" s="161" t="s">
        <v>172</v>
      </c>
      <c r="C70" s="161"/>
      <c r="D70" s="161"/>
      <c r="E70" s="161"/>
      <c r="F70" s="161"/>
      <c r="G70" s="161"/>
      <c r="H70" s="161"/>
      <c r="I70" s="223"/>
      <c r="J70" s="223"/>
      <c r="K70" s="43"/>
      <c r="L70" s="44"/>
    </row>
    <row r="71" spans="1:12" x14ac:dyDescent="0.2">
      <c r="A71" s="118"/>
      <c r="B71" s="16" t="s">
        <v>0</v>
      </c>
      <c r="C71" s="102" t="s">
        <v>1839</v>
      </c>
      <c r="D71" s="55" t="s">
        <v>546</v>
      </c>
      <c r="E71" s="118"/>
      <c r="F71" s="16" t="s">
        <v>0</v>
      </c>
      <c r="G71" s="102" t="s">
        <v>1840</v>
      </c>
      <c r="H71" s="55" t="s">
        <v>546</v>
      </c>
      <c r="I71" s="118"/>
      <c r="J71" s="16" t="s">
        <v>0</v>
      </c>
      <c r="K71" s="102" t="s">
        <v>1841</v>
      </c>
      <c r="L71" s="55" t="s">
        <v>546</v>
      </c>
    </row>
    <row r="72" spans="1:12" ht="24" x14ac:dyDescent="0.2">
      <c r="A72" s="119"/>
      <c r="B72" s="19" t="s">
        <v>2</v>
      </c>
      <c r="C72" s="70" t="s">
        <v>1844</v>
      </c>
      <c r="D72" s="121">
        <f>5.2/H2</f>
        <v>0.8</v>
      </c>
      <c r="E72" s="119"/>
      <c r="F72" s="19" t="s">
        <v>2</v>
      </c>
      <c r="G72" s="70" t="s">
        <v>1843</v>
      </c>
      <c r="H72" s="121">
        <f>5.2/H2</f>
        <v>0.8</v>
      </c>
      <c r="I72" s="119"/>
      <c r="J72" s="19" t="s">
        <v>2</v>
      </c>
      <c r="K72" s="70" t="s">
        <v>1842</v>
      </c>
      <c r="L72" s="121">
        <f>150/H2</f>
        <v>23.076923076923077</v>
      </c>
    </row>
    <row r="73" spans="1:12" ht="44" x14ac:dyDescent="0.2">
      <c r="A73" s="119"/>
      <c r="B73" s="19" t="s">
        <v>3</v>
      </c>
      <c r="C73" s="20" t="s">
        <v>237</v>
      </c>
      <c r="D73" s="131"/>
      <c r="E73" s="119"/>
      <c r="F73" s="19" t="s">
        <v>3</v>
      </c>
      <c r="G73" s="20" t="s">
        <v>217</v>
      </c>
      <c r="H73" s="131"/>
      <c r="I73" s="119"/>
      <c r="J73" s="19" t="s">
        <v>3</v>
      </c>
      <c r="K73" s="20" t="s">
        <v>1845</v>
      </c>
      <c r="L73" s="131"/>
    </row>
    <row r="74" spans="1:12" ht="24" customHeight="1" x14ac:dyDescent="0.2">
      <c r="A74" s="119"/>
      <c r="B74" s="124" t="s">
        <v>5</v>
      </c>
      <c r="C74" s="125"/>
      <c r="D74" s="67"/>
      <c r="E74" s="119"/>
      <c r="F74" s="124" t="s">
        <v>6</v>
      </c>
      <c r="G74" s="126"/>
      <c r="H74" s="67"/>
      <c r="I74" s="119"/>
      <c r="J74" s="124" t="s">
        <v>111</v>
      </c>
      <c r="K74" s="125"/>
      <c r="L74" s="67"/>
    </row>
    <row r="75" spans="1:12" ht="16" thickBot="1" x14ac:dyDescent="0.25">
      <c r="A75" s="120"/>
      <c r="B75" s="127" t="s">
        <v>4</v>
      </c>
      <c r="C75" s="128"/>
      <c r="D75" s="65">
        <f>D74*D72</f>
        <v>0</v>
      </c>
      <c r="E75" s="120"/>
      <c r="F75" s="127" t="s">
        <v>4</v>
      </c>
      <c r="G75" s="129"/>
      <c r="H75" s="65">
        <f>H74*H72</f>
        <v>0</v>
      </c>
      <c r="I75" s="120"/>
      <c r="J75" s="127" t="s">
        <v>4</v>
      </c>
      <c r="K75" s="128"/>
      <c r="L75" s="65">
        <f>L74*L72</f>
        <v>0</v>
      </c>
    </row>
    <row r="76" spans="1:12" ht="16" thickBot="1" x14ac:dyDescent="0.25">
      <c r="A76" s="49" t="s">
        <v>394</v>
      </c>
      <c r="B76" s="161" t="s">
        <v>172</v>
      </c>
      <c r="C76" s="161"/>
      <c r="D76" s="161"/>
      <c r="E76" s="161"/>
      <c r="F76" s="161"/>
      <c r="G76" s="161"/>
      <c r="H76" s="161"/>
      <c r="I76" s="223"/>
      <c r="J76" s="223"/>
      <c r="K76" s="43"/>
      <c r="L76" s="44"/>
    </row>
    <row r="77" spans="1:12" x14ac:dyDescent="0.2">
      <c r="A77" s="118"/>
      <c r="B77" s="16" t="s">
        <v>0</v>
      </c>
      <c r="C77" s="102" t="s">
        <v>1825</v>
      </c>
      <c r="D77" s="55" t="s">
        <v>546</v>
      </c>
      <c r="E77" s="118"/>
      <c r="F77" s="16" t="s">
        <v>0</v>
      </c>
      <c r="G77" s="102" t="s">
        <v>1826</v>
      </c>
      <c r="H77" s="55" t="s">
        <v>546</v>
      </c>
      <c r="I77" s="118"/>
      <c r="J77" s="16" t="s">
        <v>0</v>
      </c>
      <c r="K77" s="102" t="s">
        <v>1827</v>
      </c>
      <c r="L77" s="55" t="s">
        <v>546</v>
      </c>
    </row>
    <row r="78" spans="1:12" ht="24" x14ac:dyDescent="0.2">
      <c r="A78" s="119"/>
      <c r="B78" s="19" t="s">
        <v>2</v>
      </c>
      <c r="C78" s="70" t="s">
        <v>1828</v>
      </c>
      <c r="D78" s="121">
        <f>5.2/H2</f>
        <v>0.8</v>
      </c>
      <c r="E78" s="119"/>
      <c r="F78" s="19" t="s">
        <v>2</v>
      </c>
      <c r="G78" s="70" t="s">
        <v>1829</v>
      </c>
      <c r="H78" s="121">
        <f>5.2/H2</f>
        <v>0.8</v>
      </c>
      <c r="I78" s="119"/>
      <c r="J78" s="19" t="s">
        <v>2</v>
      </c>
      <c r="K78" s="70" t="s">
        <v>1830</v>
      </c>
      <c r="L78" s="121">
        <f>150/H2</f>
        <v>23.076923076923077</v>
      </c>
    </row>
    <row r="79" spans="1:12" ht="44" x14ac:dyDescent="0.2">
      <c r="A79" s="119"/>
      <c r="B79" s="19" t="s">
        <v>3</v>
      </c>
      <c r="C79" s="20" t="s">
        <v>237</v>
      </c>
      <c r="D79" s="131"/>
      <c r="E79" s="119"/>
      <c r="F79" s="19" t="s">
        <v>3</v>
      </c>
      <c r="G79" s="20" t="s">
        <v>217</v>
      </c>
      <c r="H79" s="131"/>
      <c r="I79" s="119"/>
      <c r="J79" s="19" t="s">
        <v>3</v>
      </c>
      <c r="K79" s="20" t="s">
        <v>1831</v>
      </c>
      <c r="L79" s="131"/>
    </row>
    <row r="80" spans="1:12" ht="34" customHeight="1" x14ac:dyDescent="0.2">
      <c r="A80" s="119"/>
      <c r="B80" s="124" t="s">
        <v>5</v>
      </c>
      <c r="C80" s="125"/>
      <c r="D80" s="67"/>
      <c r="E80" s="119"/>
      <c r="F80" s="124" t="s">
        <v>6</v>
      </c>
      <c r="G80" s="126"/>
      <c r="H80" s="67"/>
      <c r="I80" s="119"/>
      <c r="J80" s="124" t="s">
        <v>111</v>
      </c>
      <c r="K80" s="125"/>
      <c r="L80" s="67"/>
    </row>
    <row r="81" spans="1:12" ht="16" thickBot="1" x14ac:dyDescent="0.25">
      <c r="A81" s="120"/>
      <c r="B81" s="127" t="s">
        <v>4</v>
      </c>
      <c r="C81" s="128"/>
      <c r="D81" s="65">
        <f>D80*D78</f>
        <v>0</v>
      </c>
      <c r="E81" s="120"/>
      <c r="F81" s="127" t="s">
        <v>4</v>
      </c>
      <c r="G81" s="129"/>
      <c r="H81" s="65">
        <f>H80*H78</f>
        <v>0</v>
      </c>
      <c r="I81" s="120"/>
      <c r="J81" s="127" t="s">
        <v>4</v>
      </c>
      <c r="K81" s="128"/>
      <c r="L81" s="65">
        <f>L80*L78</f>
        <v>0</v>
      </c>
    </row>
    <row r="82" spans="1:12" ht="16" thickBot="1" x14ac:dyDescent="0.25">
      <c r="A82" s="49" t="s">
        <v>394</v>
      </c>
      <c r="B82" s="161" t="s">
        <v>172</v>
      </c>
      <c r="C82" s="161"/>
      <c r="D82" s="161"/>
      <c r="E82" s="161"/>
      <c r="F82" s="161"/>
      <c r="G82" s="161"/>
      <c r="H82" s="161"/>
      <c r="I82" s="223"/>
      <c r="J82" s="223"/>
      <c r="K82" s="43"/>
      <c r="L82" s="44"/>
    </row>
    <row r="83" spans="1:12" x14ac:dyDescent="0.2">
      <c r="A83" s="118"/>
      <c r="B83" s="16" t="s">
        <v>0</v>
      </c>
      <c r="C83" s="102" t="s">
        <v>400</v>
      </c>
      <c r="D83" s="55" t="s">
        <v>546</v>
      </c>
      <c r="E83" s="118"/>
      <c r="F83" s="16" t="s">
        <v>0</v>
      </c>
      <c r="G83" s="102" t="s">
        <v>401</v>
      </c>
      <c r="H83" s="55" t="s">
        <v>546</v>
      </c>
      <c r="I83" s="118"/>
      <c r="J83" s="16" t="s">
        <v>0</v>
      </c>
      <c r="K83" s="102" t="s">
        <v>402</v>
      </c>
      <c r="L83" s="55" t="s">
        <v>546</v>
      </c>
    </row>
    <row r="84" spans="1:12" x14ac:dyDescent="0.2">
      <c r="A84" s="119"/>
      <c r="B84" s="19" t="s">
        <v>2</v>
      </c>
      <c r="C84" s="70" t="s">
        <v>791</v>
      </c>
      <c r="D84" s="121">
        <f>5.2/H2</f>
        <v>0.8</v>
      </c>
      <c r="E84" s="119"/>
      <c r="F84" s="19" t="s">
        <v>2</v>
      </c>
      <c r="G84" s="70" t="s">
        <v>794</v>
      </c>
      <c r="H84" s="121">
        <f>5.2/H2</f>
        <v>0.8</v>
      </c>
      <c r="I84" s="119"/>
      <c r="J84" s="19" t="s">
        <v>2</v>
      </c>
      <c r="K84" s="70" t="s">
        <v>797</v>
      </c>
      <c r="L84" s="121">
        <f>150/H2</f>
        <v>23.076923076923077</v>
      </c>
    </row>
    <row r="85" spans="1:12" ht="33" x14ac:dyDescent="0.2">
      <c r="A85" s="119"/>
      <c r="B85" s="19" t="s">
        <v>3</v>
      </c>
      <c r="C85" s="20" t="s">
        <v>237</v>
      </c>
      <c r="D85" s="131"/>
      <c r="E85" s="119"/>
      <c r="F85" s="19" t="s">
        <v>3</v>
      </c>
      <c r="G85" s="20" t="s">
        <v>217</v>
      </c>
      <c r="H85" s="131"/>
      <c r="I85" s="119"/>
      <c r="J85" s="19" t="s">
        <v>3</v>
      </c>
      <c r="K85" s="20" t="s">
        <v>403</v>
      </c>
      <c r="L85" s="131"/>
    </row>
    <row r="86" spans="1:12" ht="30" customHeight="1" x14ac:dyDescent="0.2">
      <c r="A86" s="119"/>
      <c r="B86" s="124" t="s">
        <v>5</v>
      </c>
      <c r="C86" s="125"/>
      <c r="D86" s="67"/>
      <c r="E86" s="119"/>
      <c r="F86" s="124" t="s">
        <v>6</v>
      </c>
      <c r="G86" s="126"/>
      <c r="H86" s="67"/>
      <c r="I86" s="119"/>
      <c r="J86" s="124" t="s">
        <v>111</v>
      </c>
      <c r="K86" s="125"/>
      <c r="L86" s="67"/>
    </row>
    <row r="87" spans="1:12" ht="16" thickBot="1" x14ac:dyDescent="0.25">
      <c r="A87" s="120"/>
      <c r="B87" s="127" t="s">
        <v>4</v>
      </c>
      <c r="C87" s="128"/>
      <c r="D87" s="65">
        <f>D86*D84</f>
        <v>0</v>
      </c>
      <c r="E87" s="120"/>
      <c r="F87" s="127" t="s">
        <v>4</v>
      </c>
      <c r="G87" s="129"/>
      <c r="H87" s="65">
        <f>H86*H84</f>
        <v>0</v>
      </c>
      <c r="I87" s="120"/>
      <c r="J87" s="127" t="s">
        <v>4</v>
      </c>
      <c r="K87" s="128"/>
      <c r="L87" s="65">
        <f>L86*L84</f>
        <v>0</v>
      </c>
    </row>
    <row r="88" spans="1:12" ht="16" thickBot="1" x14ac:dyDescent="0.25">
      <c r="A88" s="49" t="s">
        <v>394</v>
      </c>
      <c r="B88" s="161" t="s">
        <v>172</v>
      </c>
      <c r="C88" s="161"/>
      <c r="D88" s="161"/>
      <c r="E88" s="161"/>
      <c r="F88" s="161"/>
      <c r="G88" s="161"/>
      <c r="H88" s="161"/>
      <c r="I88" s="223"/>
      <c r="J88" s="223"/>
      <c r="K88" s="43"/>
      <c r="L88" s="44"/>
    </row>
    <row r="89" spans="1:12" x14ac:dyDescent="0.2">
      <c r="A89" s="118"/>
      <c r="B89" s="16" t="s">
        <v>0</v>
      </c>
      <c r="C89" s="102" t="s">
        <v>1783</v>
      </c>
      <c r="D89" s="55" t="s">
        <v>546</v>
      </c>
      <c r="E89" s="118"/>
      <c r="F89" s="16" t="s">
        <v>0</v>
      </c>
      <c r="G89" s="102" t="s">
        <v>1784</v>
      </c>
      <c r="H89" s="55" t="s">
        <v>546</v>
      </c>
      <c r="I89" s="118"/>
      <c r="J89" s="16" t="s">
        <v>0</v>
      </c>
      <c r="K89" s="102" t="s">
        <v>1785</v>
      </c>
      <c r="L89" s="55" t="s">
        <v>546</v>
      </c>
    </row>
    <row r="90" spans="1:12" x14ac:dyDescent="0.2">
      <c r="A90" s="119"/>
      <c r="B90" s="19" t="s">
        <v>2</v>
      </c>
      <c r="C90" s="70" t="s">
        <v>1786</v>
      </c>
      <c r="D90" s="121">
        <f>5.2/H2</f>
        <v>0.8</v>
      </c>
      <c r="E90" s="119"/>
      <c r="F90" s="19" t="s">
        <v>2</v>
      </c>
      <c r="G90" s="70" t="s">
        <v>1787</v>
      </c>
      <c r="H90" s="121">
        <f>5.2/H2</f>
        <v>0.8</v>
      </c>
      <c r="I90" s="119"/>
      <c r="J90" s="19" t="s">
        <v>2</v>
      </c>
      <c r="K90" s="70" t="s">
        <v>1788</v>
      </c>
      <c r="L90" s="121">
        <f>150/H2</f>
        <v>23.076923076923077</v>
      </c>
    </row>
    <row r="91" spans="1:12" ht="33" x14ac:dyDescent="0.2">
      <c r="A91" s="119"/>
      <c r="B91" s="19" t="s">
        <v>3</v>
      </c>
      <c r="C91" s="20" t="s">
        <v>237</v>
      </c>
      <c r="D91" s="131"/>
      <c r="E91" s="119"/>
      <c r="F91" s="19" t="s">
        <v>3</v>
      </c>
      <c r="G91" s="20" t="s">
        <v>217</v>
      </c>
      <c r="H91" s="131"/>
      <c r="I91" s="119"/>
      <c r="J91" s="19" t="s">
        <v>3</v>
      </c>
      <c r="K91" s="20" t="s">
        <v>1789</v>
      </c>
      <c r="L91" s="131"/>
    </row>
    <row r="92" spans="1:12" ht="30" customHeight="1" x14ac:dyDescent="0.2">
      <c r="A92" s="119"/>
      <c r="B92" s="124" t="s">
        <v>5</v>
      </c>
      <c r="C92" s="125"/>
      <c r="D92" s="67"/>
      <c r="E92" s="119"/>
      <c r="F92" s="124" t="s">
        <v>6</v>
      </c>
      <c r="G92" s="126"/>
      <c r="H92" s="67"/>
      <c r="I92" s="119"/>
      <c r="J92" s="124" t="s">
        <v>111</v>
      </c>
      <c r="K92" s="125"/>
      <c r="L92" s="67"/>
    </row>
    <row r="93" spans="1:12" ht="16" thickBot="1" x14ac:dyDescent="0.25">
      <c r="A93" s="120"/>
      <c r="B93" s="127" t="s">
        <v>4</v>
      </c>
      <c r="C93" s="128"/>
      <c r="D93" s="65">
        <f>D92*D90</f>
        <v>0</v>
      </c>
      <c r="E93" s="120"/>
      <c r="F93" s="127" t="s">
        <v>4</v>
      </c>
      <c r="G93" s="129"/>
      <c r="H93" s="65">
        <f>H92*H90</f>
        <v>0</v>
      </c>
      <c r="I93" s="120"/>
      <c r="J93" s="127" t="s">
        <v>4</v>
      </c>
      <c r="K93" s="128"/>
      <c r="L93" s="65">
        <f>L92*L90</f>
        <v>0</v>
      </c>
    </row>
    <row r="94" spans="1:12" ht="16" thickBot="1" x14ac:dyDescent="0.25">
      <c r="A94" s="49" t="s">
        <v>394</v>
      </c>
      <c r="B94" s="161" t="s">
        <v>172</v>
      </c>
      <c r="C94" s="161"/>
      <c r="D94" s="161"/>
      <c r="E94" s="161"/>
      <c r="F94" s="161"/>
      <c r="G94" s="161"/>
      <c r="H94" s="161"/>
      <c r="I94" s="223"/>
      <c r="J94" s="223"/>
      <c r="K94" s="43"/>
      <c r="L94" s="44"/>
    </row>
    <row r="95" spans="1:12" x14ac:dyDescent="0.2">
      <c r="A95" s="118"/>
      <c r="B95" s="16" t="s">
        <v>0</v>
      </c>
      <c r="C95" s="102" t="s">
        <v>1400</v>
      </c>
      <c r="D95" s="55" t="s">
        <v>546</v>
      </c>
      <c r="E95" s="118"/>
      <c r="F95" s="16" t="s">
        <v>0</v>
      </c>
      <c r="G95" s="102" t="s">
        <v>1406</v>
      </c>
      <c r="H95" s="55" t="s">
        <v>546</v>
      </c>
      <c r="I95" s="118"/>
      <c r="J95" s="16" t="s">
        <v>0</v>
      </c>
      <c r="K95" s="102" t="s">
        <v>1403</v>
      </c>
      <c r="L95" s="55" t="s">
        <v>546</v>
      </c>
    </row>
    <row r="96" spans="1:12" x14ac:dyDescent="0.2">
      <c r="A96" s="119"/>
      <c r="B96" s="19" t="s">
        <v>2</v>
      </c>
      <c r="C96" s="70" t="s">
        <v>1401</v>
      </c>
      <c r="D96" s="121">
        <f>5.2/H2</f>
        <v>0.8</v>
      </c>
      <c r="E96" s="119"/>
      <c r="F96" s="19" t="s">
        <v>2</v>
      </c>
      <c r="G96" s="70" t="s">
        <v>1402</v>
      </c>
      <c r="H96" s="121">
        <f>5.2/H2</f>
        <v>0.8</v>
      </c>
      <c r="I96" s="119"/>
      <c r="J96" s="19" t="s">
        <v>2</v>
      </c>
      <c r="K96" s="70" t="s">
        <v>1404</v>
      </c>
      <c r="L96" s="121">
        <f>150/H2</f>
        <v>23.076923076923077</v>
      </c>
    </row>
    <row r="97" spans="1:12" ht="55" customHeight="1" x14ac:dyDescent="0.2">
      <c r="A97" s="119"/>
      <c r="B97" s="19" t="s">
        <v>3</v>
      </c>
      <c r="C97" s="20" t="s">
        <v>237</v>
      </c>
      <c r="D97" s="131"/>
      <c r="E97" s="119"/>
      <c r="F97" s="19" t="s">
        <v>3</v>
      </c>
      <c r="G97" s="20" t="s">
        <v>217</v>
      </c>
      <c r="H97" s="131"/>
      <c r="I97" s="119"/>
      <c r="J97" s="19" t="s">
        <v>3</v>
      </c>
      <c r="K97" s="20" t="s">
        <v>1405</v>
      </c>
      <c r="L97" s="131"/>
    </row>
    <row r="98" spans="1:12" ht="23" customHeight="1" x14ac:dyDescent="0.2">
      <c r="A98" s="119"/>
      <c r="B98" s="124" t="s">
        <v>5</v>
      </c>
      <c r="C98" s="125"/>
      <c r="D98" s="67"/>
      <c r="E98" s="119"/>
      <c r="F98" s="124" t="s">
        <v>6</v>
      </c>
      <c r="G98" s="126"/>
      <c r="H98" s="67"/>
      <c r="I98" s="119"/>
      <c r="J98" s="124" t="s">
        <v>111</v>
      </c>
      <c r="K98" s="125"/>
      <c r="L98" s="67"/>
    </row>
    <row r="99" spans="1:12" ht="16" thickBot="1" x14ac:dyDescent="0.25">
      <c r="A99" s="120"/>
      <c r="B99" s="127" t="s">
        <v>4</v>
      </c>
      <c r="C99" s="128"/>
      <c r="D99" s="65">
        <f>D98*D96</f>
        <v>0</v>
      </c>
      <c r="E99" s="120"/>
      <c r="F99" s="127" t="s">
        <v>4</v>
      </c>
      <c r="G99" s="129"/>
      <c r="H99" s="65">
        <f>H98*H96</f>
        <v>0</v>
      </c>
      <c r="I99" s="120"/>
      <c r="J99" s="127" t="s">
        <v>4</v>
      </c>
      <c r="K99" s="128"/>
      <c r="L99" s="65">
        <f>L98*L96</f>
        <v>0</v>
      </c>
    </row>
    <row r="100" spans="1:12" ht="16" thickBot="1" x14ac:dyDescent="0.25">
      <c r="A100" s="49" t="s">
        <v>394</v>
      </c>
      <c r="B100" s="161" t="s">
        <v>172</v>
      </c>
      <c r="C100" s="161"/>
      <c r="D100" s="161"/>
      <c r="E100" s="161"/>
      <c r="F100" s="161"/>
      <c r="G100" s="161"/>
      <c r="H100" s="161"/>
      <c r="I100" s="223"/>
      <c r="J100" s="223"/>
      <c r="K100" s="43"/>
      <c r="L100" s="44"/>
    </row>
    <row r="101" spans="1:12" x14ac:dyDescent="0.2">
      <c r="A101" s="118"/>
      <c r="B101" s="16" t="s">
        <v>0</v>
      </c>
      <c r="C101" s="102" t="s">
        <v>1818</v>
      </c>
      <c r="D101" s="55" t="s">
        <v>546</v>
      </c>
      <c r="E101" s="118"/>
      <c r="F101" s="16" t="s">
        <v>0</v>
      </c>
      <c r="G101" s="102" t="s">
        <v>1819</v>
      </c>
      <c r="H101" s="55" t="s">
        <v>546</v>
      </c>
      <c r="I101" s="118"/>
      <c r="J101" s="16" t="s">
        <v>0</v>
      </c>
      <c r="K101" s="102" t="s">
        <v>1820</v>
      </c>
      <c r="L101" s="55" t="s">
        <v>546</v>
      </c>
    </row>
    <row r="102" spans="1:12" ht="24" x14ac:dyDescent="0.2">
      <c r="A102" s="119"/>
      <c r="B102" s="19" t="s">
        <v>2</v>
      </c>
      <c r="C102" s="70" t="s">
        <v>1821</v>
      </c>
      <c r="D102" s="121">
        <f>5.2/H2</f>
        <v>0.8</v>
      </c>
      <c r="E102" s="119"/>
      <c r="F102" s="19" t="s">
        <v>2</v>
      </c>
      <c r="G102" s="70" t="s">
        <v>1822</v>
      </c>
      <c r="H102" s="121">
        <f>5.2/H2</f>
        <v>0.8</v>
      </c>
      <c r="I102" s="119"/>
      <c r="J102" s="19" t="s">
        <v>2</v>
      </c>
      <c r="K102" s="70" t="s">
        <v>1823</v>
      </c>
      <c r="L102" s="121">
        <f>150/H2</f>
        <v>23.076923076923077</v>
      </c>
    </row>
    <row r="103" spans="1:12" ht="44" x14ac:dyDescent="0.2">
      <c r="A103" s="119"/>
      <c r="B103" s="19" t="s">
        <v>3</v>
      </c>
      <c r="C103" s="20" t="s">
        <v>237</v>
      </c>
      <c r="D103" s="131"/>
      <c r="E103" s="119"/>
      <c r="F103" s="19" t="s">
        <v>3</v>
      </c>
      <c r="G103" s="20" t="s">
        <v>217</v>
      </c>
      <c r="H103" s="131"/>
      <c r="I103" s="119"/>
      <c r="J103" s="19" t="s">
        <v>3</v>
      </c>
      <c r="K103" s="20" t="s">
        <v>1824</v>
      </c>
      <c r="L103" s="131"/>
    </row>
    <row r="104" spans="1:12" ht="28" customHeight="1" x14ac:dyDescent="0.2">
      <c r="A104" s="119"/>
      <c r="B104" s="124" t="s">
        <v>5</v>
      </c>
      <c r="C104" s="125"/>
      <c r="D104" s="67"/>
      <c r="E104" s="119"/>
      <c r="F104" s="124" t="s">
        <v>6</v>
      </c>
      <c r="G104" s="126"/>
      <c r="H104" s="67"/>
      <c r="I104" s="119"/>
      <c r="J104" s="124" t="s">
        <v>111</v>
      </c>
      <c r="K104" s="125"/>
      <c r="L104" s="67"/>
    </row>
    <row r="105" spans="1:12" ht="16" thickBot="1" x14ac:dyDescent="0.25">
      <c r="A105" s="120"/>
      <c r="B105" s="127" t="s">
        <v>4</v>
      </c>
      <c r="C105" s="128"/>
      <c r="D105" s="65">
        <f>D104*D102</f>
        <v>0</v>
      </c>
      <c r="E105" s="120"/>
      <c r="F105" s="127" t="s">
        <v>4</v>
      </c>
      <c r="G105" s="129"/>
      <c r="H105" s="65">
        <f>H104*H102</f>
        <v>0</v>
      </c>
      <c r="I105" s="120"/>
      <c r="J105" s="127" t="s">
        <v>4</v>
      </c>
      <c r="K105" s="128"/>
      <c r="L105" s="65">
        <f>L104*L102</f>
        <v>0</v>
      </c>
    </row>
    <row r="106" spans="1:12" ht="16" thickBot="1" x14ac:dyDescent="0.25">
      <c r="A106" s="49" t="s">
        <v>394</v>
      </c>
      <c r="B106" s="161" t="s">
        <v>172</v>
      </c>
      <c r="C106" s="161"/>
      <c r="D106" s="161"/>
      <c r="E106" s="161"/>
      <c r="F106" s="161"/>
      <c r="G106" s="161"/>
      <c r="H106" s="161"/>
      <c r="I106" s="223"/>
      <c r="J106" s="223"/>
      <c r="K106" s="43"/>
      <c r="L106" s="44"/>
    </row>
    <row r="107" spans="1:12" x14ac:dyDescent="0.2">
      <c r="A107" s="118"/>
      <c r="B107" s="16" t="s">
        <v>0</v>
      </c>
      <c r="C107" s="102" t="s">
        <v>404</v>
      </c>
      <c r="D107" s="55" t="s">
        <v>546</v>
      </c>
      <c r="E107" s="118"/>
      <c r="F107" s="16" t="s">
        <v>0</v>
      </c>
      <c r="G107" s="102" t="s">
        <v>405</v>
      </c>
      <c r="H107" s="55" t="s">
        <v>546</v>
      </c>
      <c r="I107" s="118"/>
      <c r="J107" s="16" t="s">
        <v>0</v>
      </c>
      <c r="K107" s="102" t="s">
        <v>406</v>
      </c>
      <c r="L107" s="55" t="s">
        <v>546</v>
      </c>
    </row>
    <row r="108" spans="1:12" x14ac:dyDescent="0.2">
      <c r="A108" s="119"/>
      <c r="B108" s="19" t="s">
        <v>2</v>
      </c>
      <c r="C108" s="70" t="s">
        <v>790</v>
      </c>
      <c r="D108" s="121">
        <f>5.2/H2</f>
        <v>0.8</v>
      </c>
      <c r="E108" s="119"/>
      <c r="F108" s="19" t="s">
        <v>2</v>
      </c>
      <c r="G108" s="70" t="s">
        <v>795</v>
      </c>
      <c r="H108" s="121">
        <f>5.2/H2</f>
        <v>0.8</v>
      </c>
      <c r="I108" s="119"/>
      <c r="J108" s="19" t="s">
        <v>2</v>
      </c>
      <c r="K108" s="70" t="s">
        <v>796</v>
      </c>
      <c r="L108" s="121">
        <f>150/H2</f>
        <v>23.076923076923077</v>
      </c>
    </row>
    <row r="109" spans="1:12" ht="33" x14ac:dyDescent="0.2">
      <c r="A109" s="119"/>
      <c r="B109" s="19" t="s">
        <v>3</v>
      </c>
      <c r="C109" s="20" t="s">
        <v>237</v>
      </c>
      <c r="D109" s="131"/>
      <c r="E109" s="119"/>
      <c r="F109" s="19" t="s">
        <v>3</v>
      </c>
      <c r="G109" s="20" t="s">
        <v>217</v>
      </c>
      <c r="H109" s="131"/>
      <c r="I109" s="119"/>
      <c r="J109" s="19" t="s">
        <v>3</v>
      </c>
      <c r="K109" s="20" t="s">
        <v>407</v>
      </c>
      <c r="L109" s="131"/>
    </row>
    <row r="110" spans="1:12" ht="28" customHeight="1" x14ac:dyDescent="0.2">
      <c r="A110" s="119"/>
      <c r="B110" s="124" t="s">
        <v>5</v>
      </c>
      <c r="C110" s="125"/>
      <c r="D110" s="67"/>
      <c r="E110" s="119"/>
      <c r="F110" s="124" t="s">
        <v>6</v>
      </c>
      <c r="G110" s="126"/>
      <c r="H110" s="67"/>
      <c r="I110" s="119"/>
      <c r="J110" s="124" t="s">
        <v>111</v>
      </c>
      <c r="K110" s="125"/>
      <c r="L110" s="67"/>
    </row>
    <row r="111" spans="1:12" ht="16" thickBot="1" x14ac:dyDescent="0.25">
      <c r="A111" s="120"/>
      <c r="B111" s="127" t="s">
        <v>4</v>
      </c>
      <c r="C111" s="128"/>
      <c r="D111" s="65">
        <f>D110*D108</f>
        <v>0</v>
      </c>
      <c r="E111" s="120"/>
      <c r="F111" s="127" t="s">
        <v>4</v>
      </c>
      <c r="G111" s="129"/>
      <c r="H111" s="65">
        <f>H110*H108</f>
        <v>0</v>
      </c>
      <c r="I111" s="120"/>
      <c r="J111" s="127" t="s">
        <v>4</v>
      </c>
      <c r="K111" s="128"/>
      <c r="L111" s="65">
        <f>L110*L108</f>
        <v>0</v>
      </c>
    </row>
    <row r="112" spans="1:12" ht="16" thickBot="1" x14ac:dyDescent="0.25">
      <c r="A112" s="49" t="s">
        <v>394</v>
      </c>
      <c r="B112" s="161" t="s">
        <v>172</v>
      </c>
      <c r="C112" s="161"/>
      <c r="D112" s="161"/>
      <c r="E112" s="161"/>
      <c r="F112" s="161"/>
      <c r="G112" s="161"/>
      <c r="H112" s="161"/>
      <c r="I112" s="223"/>
      <c r="J112" s="223"/>
      <c r="K112" s="43"/>
      <c r="L112" s="44"/>
    </row>
    <row r="113" spans="1:12" x14ac:dyDescent="0.2">
      <c r="A113" s="118"/>
      <c r="B113" s="16" t="s">
        <v>0</v>
      </c>
      <c r="C113" s="102" t="s">
        <v>1727</v>
      </c>
      <c r="D113" s="55" t="s">
        <v>546</v>
      </c>
      <c r="E113" s="118"/>
      <c r="F113" s="16" t="s">
        <v>0</v>
      </c>
      <c r="G113" s="102" t="s">
        <v>1728</v>
      </c>
      <c r="H113" s="55" t="s">
        <v>546</v>
      </c>
      <c r="I113" s="118"/>
      <c r="J113" s="16" t="s">
        <v>0</v>
      </c>
      <c r="K113" s="102" t="s">
        <v>1729</v>
      </c>
      <c r="L113" s="55" t="s">
        <v>546</v>
      </c>
    </row>
    <row r="114" spans="1:12" x14ac:dyDescent="0.2">
      <c r="A114" s="119"/>
      <c r="B114" s="19" t="s">
        <v>2</v>
      </c>
      <c r="C114" s="70" t="s">
        <v>1730</v>
      </c>
      <c r="D114" s="121">
        <f>5.2/H2</f>
        <v>0.8</v>
      </c>
      <c r="E114" s="119"/>
      <c r="F114" s="19" t="s">
        <v>2</v>
      </c>
      <c r="G114" s="70" t="s">
        <v>1731</v>
      </c>
      <c r="H114" s="121">
        <f>5.2/H2</f>
        <v>0.8</v>
      </c>
      <c r="I114" s="119"/>
      <c r="J114" s="19" t="s">
        <v>2</v>
      </c>
      <c r="K114" s="70" t="s">
        <v>1732</v>
      </c>
      <c r="L114" s="121">
        <f>150/H2</f>
        <v>23.076923076923077</v>
      </c>
    </row>
    <row r="115" spans="1:12" ht="41" customHeight="1" x14ac:dyDescent="0.2">
      <c r="A115" s="119"/>
      <c r="B115" s="19" t="s">
        <v>3</v>
      </c>
      <c r="C115" s="20" t="s">
        <v>237</v>
      </c>
      <c r="D115" s="131"/>
      <c r="E115" s="119"/>
      <c r="F115" s="19" t="s">
        <v>3</v>
      </c>
      <c r="G115" s="20" t="s">
        <v>217</v>
      </c>
      <c r="H115" s="131"/>
      <c r="I115" s="119"/>
      <c r="J115" s="19" t="s">
        <v>3</v>
      </c>
      <c r="K115" s="20" t="s">
        <v>1733</v>
      </c>
      <c r="L115" s="131"/>
    </row>
    <row r="116" spans="1:12" ht="27" customHeight="1" x14ac:dyDescent="0.2">
      <c r="A116" s="119"/>
      <c r="B116" s="124" t="s">
        <v>5</v>
      </c>
      <c r="C116" s="125"/>
      <c r="D116" s="67"/>
      <c r="E116" s="119"/>
      <c r="F116" s="124" t="s">
        <v>6</v>
      </c>
      <c r="G116" s="126"/>
      <c r="H116" s="67"/>
      <c r="I116" s="119"/>
      <c r="J116" s="124" t="s">
        <v>111</v>
      </c>
      <c r="K116" s="125"/>
      <c r="L116" s="67"/>
    </row>
    <row r="117" spans="1:12" ht="16" thickBot="1" x14ac:dyDescent="0.25">
      <c r="A117" s="120"/>
      <c r="B117" s="127" t="s">
        <v>4</v>
      </c>
      <c r="C117" s="128"/>
      <c r="D117" s="65">
        <f>D116*D114</f>
        <v>0</v>
      </c>
      <c r="E117" s="120"/>
      <c r="F117" s="127" t="s">
        <v>4</v>
      </c>
      <c r="G117" s="129"/>
      <c r="H117" s="65">
        <f>H116*H114</f>
        <v>0</v>
      </c>
      <c r="I117" s="120"/>
      <c r="J117" s="127" t="s">
        <v>4</v>
      </c>
      <c r="K117" s="128"/>
      <c r="L117" s="65">
        <f>L116*L114</f>
        <v>0</v>
      </c>
    </row>
    <row r="118" spans="1:12" ht="16" thickBot="1" x14ac:dyDescent="0.25">
      <c r="A118" s="49" t="s">
        <v>394</v>
      </c>
      <c r="B118" s="161" t="s">
        <v>172</v>
      </c>
      <c r="C118" s="161"/>
      <c r="D118" s="161"/>
      <c r="E118" s="161"/>
      <c r="F118" s="161"/>
      <c r="G118" s="161"/>
      <c r="H118" s="161"/>
      <c r="I118" s="223"/>
      <c r="J118" s="223"/>
      <c r="K118" s="43"/>
      <c r="L118" s="44"/>
    </row>
    <row r="119" spans="1:12" x14ac:dyDescent="0.2">
      <c r="A119" s="118"/>
      <c r="B119" s="16" t="s">
        <v>0</v>
      </c>
      <c r="C119" s="102" t="s">
        <v>1762</v>
      </c>
      <c r="D119" s="55" t="s">
        <v>546</v>
      </c>
      <c r="E119" s="118"/>
      <c r="F119" s="16" t="s">
        <v>0</v>
      </c>
      <c r="G119" s="102" t="s">
        <v>1764</v>
      </c>
      <c r="H119" s="55" t="s">
        <v>546</v>
      </c>
      <c r="I119" s="118"/>
      <c r="J119" s="16" t="s">
        <v>0</v>
      </c>
      <c r="K119" s="102" t="s">
        <v>1765</v>
      </c>
      <c r="L119" s="55" t="s">
        <v>546</v>
      </c>
    </row>
    <row r="120" spans="1:12" ht="24" x14ac:dyDescent="0.2">
      <c r="A120" s="119"/>
      <c r="B120" s="19" t="s">
        <v>2</v>
      </c>
      <c r="C120" s="70" t="s">
        <v>1763</v>
      </c>
      <c r="D120" s="121">
        <f>5.2/H2</f>
        <v>0.8</v>
      </c>
      <c r="E120" s="119"/>
      <c r="F120" s="19" t="s">
        <v>2</v>
      </c>
      <c r="G120" s="70" t="s">
        <v>1767</v>
      </c>
      <c r="H120" s="121">
        <f>5.2/H2</f>
        <v>0.8</v>
      </c>
      <c r="I120" s="119"/>
      <c r="J120" s="19" t="s">
        <v>2</v>
      </c>
      <c r="K120" s="70" t="s">
        <v>1766</v>
      </c>
      <c r="L120" s="121">
        <f>150/H2</f>
        <v>23.076923076923077</v>
      </c>
    </row>
    <row r="121" spans="1:12" ht="44" x14ac:dyDescent="0.2">
      <c r="A121" s="119"/>
      <c r="B121" s="19" t="s">
        <v>3</v>
      </c>
      <c r="C121" s="20" t="s">
        <v>237</v>
      </c>
      <c r="D121" s="131"/>
      <c r="E121" s="119"/>
      <c r="F121" s="19" t="s">
        <v>3</v>
      </c>
      <c r="G121" s="20" t="s">
        <v>217</v>
      </c>
      <c r="H121" s="131"/>
      <c r="I121" s="119"/>
      <c r="J121" s="19" t="s">
        <v>3</v>
      </c>
      <c r="K121" s="20" t="s">
        <v>1768</v>
      </c>
      <c r="L121" s="131"/>
    </row>
    <row r="122" spans="1:12" ht="28" customHeight="1" x14ac:dyDescent="0.2">
      <c r="A122" s="119"/>
      <c r="B122" s="124" t="s">
        <v>5</v>
      </c>
      <c r="C122" s="125"/>
      <c r="D122" s="67"/>
      <c r="E122" s="119"/>
      <c r="F122" s="124" t="s">
        <v>6</v>
      </c>
      <c r="G122" s="126"/>
      <c r="H122" s="67"/>
      <c r="I122" s="119"/>
      <c r="J122" s="124" t="s">
        <v>111</v>
      </c>
      <c r="K122" s="125"/>
      <c r="L122" s="67"/>
    </row>
    <row r="123" spans="1:12" ht="16" thickBot="1" x14ac:dyDescent="0.25">
      <c r="A123" s="120"/>
      <c r="B123" s="127" t="s">
        <v>4</v>
      </c>
      <c r="C123" s="128"/>
      <c r="D123" s="65">
        <f>D122*D120</f>
        <v>0</v>
      </c>
      <c r="E123" s="120"/>
      <c r="F123" s="127" t="s">
        <v>4</v>
      </c>
      <c r="G123" s="129"/>
      <c r="H123" s="65">
        <f>H122*H120</f>
        <v>0</v>
      </c>
      <c r="I123" s="120"/>
      <c r="J123" s="127" t="s">
        <v>4</v>
      </c>
      <c r="K123" s="128"/>
      <c r="L123" s="65">
        <f>L122*L120</f>
        <v>0</v>
      </c>
    </row>
    <row r="124" spans="1:12" ht="16" thickBot="1" x14ac:dyDescent="0.25">
      <c r="A124" s="49" t="s">
        <v>394</v>
      </c>
      <c r="B124" s="161" t="s">
        <v>172</v>
      </c>
      <c r="C124" s="161"/>
      <c r="D124" s="161"/>
      <c r="E124" s="161"/>
      <c r="F124" s="161"/>
      <c r="G124" s="161"/>
      <c r="H124" s="161"/>
      <c r="I124" s="223"/>
      <c r="J124" s="223"/>
      <c r="K124" s="43"/>
      <c r="L124" s="44"/>
    </row>
    <row r="125" spans="1:12" x14ac:dyDescent="0.2">
      <c r="A125" s="118"/>
      <c r="B125" s="16" t="s">
        <v>0</v>
      </c>
      <c r="C125" s="102" t="s">
        <v>1748</v>
      </c>
      <c r="D125" s="55" t="s">
        <v>546</v>
      </c>
      <c r="E125" s="118"/>
      <c r="F125" s="16" t="s">
        <v>0</v>
      </c>
      <c r="G125" s="102" t="s">
        <v>1749</v>
      </c>
      <c r="H125" s="55" t="s">
        <v>546</v>
      </c>
      <c r="I125" s="118"/>
      <c r="J125" s="16" t="s">
        <v>0</v>
      </c>
      <c r="K125" s="102" t="s">
        <v>1750</v>
      </c>
      <c r="L125" s="55" t="s">
        <v>546</v>
      </c>
    </row>
    <row r="126" spans="1:12" x14ac:dyDescent="0.2">
      <c r="A126" s="119"/>
      <c r="B126" s="19" t="s">
        <v>2</v>
      </c>
      <c r="C126" s="70" t="s">
        <v>1752</v>
      </c>
      <c r="D126" s="121">
        <f>5.2/H2</f>
        <v>0.8</v>
      </c>
      <c r="E126" s="119"/>
      <c r="F126" s="19" t="s">
        <v>2</v>
      </c>
      <c r="G126" s="70" t="s">
        <v>1753</v>
      </c>
      <c r="H126" s="121">
        <f>5.2/H2</f>
        <v>0.8</v>
      </c>
      <c r="I126" s="119"/>
      <c r="J126" s="19" t="s">
        <v>2</v>
      </c>
      <c r="K126" s="70" t="s">
        <v>1754</v>
      </c>
      <c r="L126" s="121">
        <f>150/H2</f>
        <v>23.076923076923077</v>
      </c>
    </row>
    <row r="127" spans="1:12" ht="33" x14ac:dyDescent="0.2">
      <c r="A127" s="119"/>
      <c r="B127" s="19" t="s">
        <v>3</v>
      </c>
      <c r="C127" s="20" t="s">
        <v>237</v>
      </c>
      <c r="D127" s="131"/>
      <c r="E127" s="119"/>
      <c r="F127" s="19" t="s">
        <v>3</v>
      </c>
      <c r="G127" s="20" t="s">
        <v>217</v>
      </c>
      <c r="H127" s="131"/>
      <c r="I127" s="119"/>
      <c r="J127" s="19" t="s">
        <v>3</v>
      </c>
      <c r="K127" s="20" t="s">
        <v>1751</v>
      </c>
      <c r="L127" s="131"/>
    </row>
    <row r="128" spans="1:12" ht="29" customHeight="1" x14ac:dyDescent="0.2">
      <c r="A128" s="119"/>
      <c r="B128" s="124" t="s">
        <v>5</v>
      </c>
      <c r="C128" s="125"/>
      <c r="D128" s="67"/>
      <c r="E128" s="119"/>
      <c r="F128" s="124" t="s">
        <v>6</v>
      </c>
      <c r="G128" s="126"/>
      <c r="H128" s="67"/>
      <c r="I128" s="119"/>
      <c r="J128" s="124" t="s">
        <v>111</v>
      </c>
      <c r="K128" s="125"/>
      <c r="L128" s="67"/>
    </row>
    <row r="129" spans="1:12" ht="16" thickBot="1" x14ac:dyDescent="0.25">
      <c r="A129" s="120"/>
      <c r="B129" s="127" t="s">
        <v>4</v>
      </c>
      <c r="C129" s="128"/>
      <c r="D129" s="65">
        <f>D128*D126</f>
        <v>0</v>
      </c>
      <c r="E129" s="120"/>
      <c r="F129" s="127" t="s">
        <v>4</v>
      </c>
      <c r="G129" s="129"/>
      <c r="H129" s="65">
        <f>H128*H126</f>
        <v>0</v>
      </c>
      <c r="I129" s="120"/>
      <c r="J129" s="127" t="s">
        <v>4</v>
      </c>
      <c r="K129" s="128"/>
      <c r="L129" s="65">
        <f>L128*L126</f>
        <v>0</v>
      </c>
    </row>
    <row r="130" spans="1:12" ht="16" thickBot="1" x14ac:dyDescent="0.25">
      <c r="A130" s="49" t="s">
        <v>394</v>
      </c>
      <c r="B130" s="161" t="s">
        <v>172</v>
      </c>
      <c r="C130" s="161"/>
      <c r="D130" s="161"/>
      <c r="E130" s="161"/>
      <c r="F130" s="161"/>
      <c r="G130" s="161"/>
      <c r="H130" s="161"/>
      <c r="I130" s="223"/>
      <c r="J130" s="223"/>
      <c r="K130" s="43"/>
      <c r="L130" s="44"/>
    </row>
    <row r="131" spans="1:12" x14ac:dyDescent="0.2">
      <c r="A131" s="118"/>
      <c r="B131" s="16" t="s">
        <v>0</v>
      </c>
      <c r="C131" s="102" t="s">
        <v>1755</v>
      </c>
      <c r="D131" s="55" t="s">
        <v>546</v>
      </c>
      <c r="E131" s="118"/>
      <c r="F131" s="16" t="s">
        <v>0</v>
      </c>
      <c r="G131" s="102" t="s">
        <v>1756</v>
      </c>
      <c r="H131" s="55" t="s">
        <v>546</v>
      </c>
      <c r="I131" s="118"/>
      <c r="J131" s="16" t="s">
        <v>0</v>
      </c>
      <c r="K131" s="102" t="s">
        <v>1757</v>
      </c>
      <c r="L131" s="55" t="s">
        <v>546</v>
      </c>
    </row>
    <row r="132" spans="1:12" x14ac:dyDescent="0.2">
      <c r="A132" s="119"/>
      <c r="B132" s="19" t="s">
        <v>2</v>
      </c>
      <c r="C132" s="70" t="s">
        <v>1758</v>
      </c>
      <c r="D132" s="121">
        <f>5.2/H2</f>
        <v>0.8</v>
      </c>
      <c r="E132" s="119"/>
      <c r="F132" s="19" t="s">
        <v>2</v>
      </c>
      <c r="G132" s="70" t="s">
        <v>1759</v>
      </c>
      <c r="H132" s="121">
        <f>5.2/H2</f>
        <v>0.8</v>
      </c>
      <c r="I132" s="119"/>
      <c r="J132" s="19" t="s">
        <v>2</v>
      </c>
      <c r="K132" s="70" t="s">
        <v>1760</v>
      </c>
      <c r="L132" s="121">
        <f>150/H2</f>
        <v>23.076923076923077</v>
      </c>
    </row>
    <row r="133" spans="1:12" ht="33" x14ac:dyDescent="0.2">
      <c r="A133" s="119"/>
      <c r="B133" s="19" t="s">
        <v>3</v>
      </c>
      <c r="C133" s="20" t="s">
        <v>237</v>
      </c>
      <c r="D133" s="131"/>
      <c r="E133" s="119"/>
      <c r="F133" s="19" t="s">
        <v>3</v>
      </c>
      <c r="G133" s="20" t="s">
        <v>217</v>
      </c>
      <c r="H133" s="131"/>
      <c r="I133" s="119"/>
      <c r="J133" s="19" t="s">
        <v>3</v>
      </c>
      <c r="K133" s="20" t="s">
        <v>1761</v>
      </c>
      <c r="L133" s="131"/>
    </row>
    <row r="134" spans="1:12" ht="31" customHeight="1" x14ac:dyDescent="0.2">
      <c r="A134" s="119"/>
      <c r="B134" s="124" t="s">
        <v>5</v>
      </c>
      <c r="C134" s="125"/>
      <c r="D134" s="67"/>
      <c r="E134" s="119"/>
      <c r="F134" s="124" t="s">
        <v>6</v>
      </c>
      <c r="G134" s="126"/>
      <c r="H134" s="67"/>
      <c r="I134" s="119"/>
      <c r="J134" s="124" t="s">
        <v>111</v>
      </c>
      <c r="K134" s="125"/>
      <c r="L134" s="67"/>
    </row>
    <row r="135" spans="1:12" ht="16" thickBot="1" x14ac:dyDescent="0.25">
      <c r="A135" s="120"/>
      <c r="B135" s="127" t="s">
        <v>4</v>
      </c>
      <c r="C135" s="128"/>
      <c r="D135" s="65">
        <f>D134*D132</f>
        <v>0</v>
      </c>
      <c r="E135" s="120"/>
      <c r="F135" s="127" t="s">
        <v>4</v>
      </c>
      <c r="G135" s="129"/>
      <c r="H135" s="65">
        <f>H134*H132</f>
        <v>0</v>
      </c>
      <c r="I135" s="120"/>
      <c r="J135" s="127" t="s">
        <v>4</v>
      </c>
      <c r="K135" s="128"/>
      <c r="L135" s="65">
        <f>L134*L132</f>
        <v>0</v>
      </c>
    </row>
    <row r="136" spans="1:12" ht="16" thickBot="1" x14ac:dyDescent="0.25">
      <c r="A136" s="49" t="s">
        <v>394</v>
      </c>
      <c r="B136" s="161" t="s">
        <v>172</v>
      </c>
      <c r="C136" s="161"/>
      <c r="D136" s="161"/>
      <c r="E136" s="161"/>
      <c r="F136" s="161"/>
      <c r="G136" s="161"/>
      <c r="H136" s="161"/>
      <c r="I136" s="223"/>
      <c r="J136" s="223"/>
      <c r="K136" s="43"/>
      <c r="L136" s="44"/>
    </row>
    <row r="137" spans="1:12" x14ac:dyDescent="0.2">
      <c r="A137" s="118"/>
      <c r="B137" s="16" t="s">
        <v>0</v>
      </c>
      <c r="C137" s="102" t="s">
        <v>1811</v>
      </c>
      <c r="D137" s="55" t="s">
        <v>546</v>
      </c>
      <c r="E137" s="118"/>
      <c r="F137" s="16" t="s">
        <v>0</v>
      </c>
      <c r="G137" s="102" t="s">
        <v>1813</v>
      </c>
      <c r="H137" s="55" t="s">
        <v>546</v>
      </c>
      <c r="I137" s="118"/>
      <c r="J137" s="16" t="s">
        <v>0</v>
      </c>
      <c r="K137" s="102" t="s">
        <v>1815</v>
      </c>
      <c r="L137" s="55" t="s">
        <v>546</v>
      </c>
    </row>
    <row r="138" spans="1:12" ht="24" x14ac:dyDescent="0.2">
      <c r="A138" s="119"/>
      <c r="B138" s="19" t="s">
        <v>2</v>
      </c>
      <c r="C138" s="70" t="s">
        <v>1812</v>
      </c>
      <c r="D138" s="121">
        <f>5.2/H2</f>
        <v>0.8</v>
      </c>
      <c r="E138" s="119"/>
      <c r="F138" s="19" t="s">
        <v>2</v>
      </c>
      <c r="G138" s="70" t="s">
        <v>1814</v>
      </c>
      <c r="H138" s="121">
        <f>5.2/H2</f>
        <v>0.8</v>
      </c>
      <c r="I138" s="119"/>
      <c r="J138" s="19" t="s">
        <v>2</v>
      </c>
      <c r="K138" s="70" t="s">
        <v>1816</v>
      </c>
      <c r="L138" s="121">
        <f>150/H2</f>
        <v>23.076923076923077</v>
      </c>
    </row>
    <row r="139" spans="1:12" ht="44" x14ac:dyDescent="0.2">
      <c r="A139" s="119"/>
      <c r="B139" s="19" t="s">
        <v>3</v>
      </c>
      <c r="C139" s="20" t="s">
        <v>237</v>
      </c>
      <c r="D139" s="131"/>
      <c r="E139" s="119"/>
      <c r="F139" s="19" t="s">
        <v>3</v>
      </c>
      <c r="G139" s="20" t="s">
        <v>217</v>
      </c>
      <c r="H139" s="131"/>
      <c r="I139" s="119"/>
      <c r="J139" s="19" t="s">
        <v>3</v>
      </c>
      <c r="K139" s="20" t="s">
        <v>1817</v>
      </c>
      <c r="L139" s="131"/>
    </row>
    <row r="140" spans="1:12" ht="27" customHeight="1" x14ac:dyDescent="0.2">
      <c r="A140" s="119"/>
      <c r="B140" s="124" t="s">
        <v>5</v>
      </c>
      <c r="C140" s="125"/>
      <c r="D140" s="67"/>
      <c r="E140" s="119"/>
      <c r="F140" s="124" t="s">
        <v>6</v>
      </c>
      <c r="G140" s="126"/>
      <c r="H140" s="67"/>
      <c r="I140" s="119"/>
      <c r="J140" s="124" t="s">
        <v>111</v>
      </c>
      <c r="K140" s="125"/>
      <c r="L140" s="67"/>
    </row>
    <row r="141" spans="1:12" ht="16" thickBot="1" x14ac:dyDescent="0.25">
      <c r="A141" s="120"/>
      <c r="B141" s="127" t="s">
        <v>4</v>
      </c>
      <c r="C141" s="128"/>
      <c r="D141" s="65">
        <f>D140*D138</f>
        <v>0</v>
      </c>
      <c r="E141" s="120"/>
      <c r="F141" s="127" t="s">
        <v>4</v>
      </c>
      <c r="G141" s="129"/>
      <c r="H141" s="65">
        <f>H140*H138</f>
        <v>0</v>
      </c>
      <c r="I141" s="120"/>
      <c r="J141" s="127" t="s">
        <v>4</v>
      </c>
      <c r="K141" s="128"/>
      <c r="L141" s="65">
        <f>L140*L138</f>
        <v>0</v>
      </c>
    </row>
    <row r="142" spans="1:12" ht="16" thickBot="1" x14ac:dyDescent="0.25">
      <c r="A142" s="49" t="s">
        <v>394</v>
      </c>
      <c r="B142" s="161" t="s">
        <v>172</v>
      </c>
      <c r="C142" s="161"/>
      <c r="D142" s="161"/>
      <c r="E142" s="161"/>
      <c r="F142" s="161"/>
      <c r="G142" s="161"/>
      <c r="H142" s="161"/>
      <c r="I142" s="223"/>
      <c r="J142" s="223"/>
      <c r="K142" s="43"/>
      <c r="L142" s="44"/>
    </row>
    <row r="143" spans="1:12" x14ac:dyDescent="0.2">
      <c r="A143" s="118"/>
      <c r="B143" s="16" t="s">
        <v>0</v>
      </c>
      <c r="C143" s="102" t="s">
        <v>1769</v>
      </c>
      <c r="D143" s="55" t="s">
        <v>546</v>
      </c>
      <c r="E143" s="118"/>
      <c r="F143" s="16" t="s">
        <v>0</v>
      </c>
      <c r="G143" s="102" t="s">
        <v>1770</v>
      </c>
      <c r="H143" s="55" t="s">
        <v>546</v>
      </c>
      <c r="I143" s="118"/>
      <c r="J143" s="16" t="s">
        <v>0</v>
      </c>
      <c r="K143" s="102" t="s">
        <v>1771</v>
      </c>
      <c r="L143" s="55" t="s">
        <v>546</v>
      </c>
    </row>
    <row r="144" spans="1:12" ht="24" x14ac:dyDescent="0.2">
      <c r="A144" s="119"/>
      <c r="B144" s="19" t="s">
        <v>2</v>
      </c>
      <c r="C144" s="70" t="s">
        <v>1772</v>
      </c>
      <c r="D144" s="121">
        <f>5.2/H2</f>
        <v>0.8</v>
      </c>
      <c r="E144" s="119"/>
      <c r="F144" s="19" t="s">
        <v>2</v>
      </c>
      <c r="G144" s="70" t="s">
        <v>1773</v>
      </c>
      <c r="H144" s="121">
        <f>5.2/H2</f>
        <v>0.8</v>
      </c>
      <c r="I144" s="119"/>
      <c r="J144" s="19" t="s">
        <v>2</v>
      </c>
      <c r="K144" s="70" t="s">
        <v>1774</v>
      </c>
      <c r="L144" s="121">
        <f>150/H2</f>
        <v>23.076923076923077</v>
      </c>
    </row>
    <row r="145" spans="1:12" ht="33" x14ac:dyDescent="0.2">
      <c r="A145" s="119"/>
      <c r="B145" s="19" t="s">
        <v>3</v>
      </c>
      <c r="C145" s="20" t="s">
        <v>237</v>
      </c>
      <c r="D145" s="131"/>
      <c r="E145" s="119"/>
      <c r="F145" s="19" t="s">
        <v>3</v>
      </c>
      <c r="G145" s="20" t="s">
        <v>217</v>
      </c>
      <c r="H145" s="131"/>
      <c r="I145" s="119"/>
      <c r="J145" s="19" t="s">
        <v>3</v>
      </c>
      <c r="K145" s="20" t="s">
        <v>1775</v>
      </c>
      <c r="L145" s="131"/>
    </row>
    <row r="146" spans="1:12" ht="29" customHeight="1" x14ac:dyDescent="0.2">
      <c r="A146" s="119"/>
      <c r="B146" s="124" t="s">
        <v>5</v>
      </c>
      <c r="C146" s="125"/>
      <c r="D146" s="67"/>
      <c r="E146" s="119"/>
      <c r="F146" s="124" t="s">
        <v>6</v>
      </c>
      <c r="G146" s="126"/>
      <c r="H146" s="67"/>
      <c r="I146" s="119"/>
      <c r="J146" s="124" t="s">
        <v>111</v>
      </c>
      <c r="K146" s="125"/>
      <c r="L146" s="67"/>
    </row>
    <row r="147" spans="1:12" ht="16" thickBot="1" x14ac:dyDescent="0.25">
      <c r="A147" s="120"/>
      <c r="B147" s="127" t="s">
        <v>4</v>
      </c>
      <c r="C147" s="128"/>
      <c r="D147" s="65">
        <f>D146*D144</f>
        <v>0</v>
      </c>
      <c r="E147" s="120"/>
      <c r="F147" s="127" t="s">
        <v>4</v>
      </c>
      <c r="G147" s="129"/>
      <c r="H147" s="65">
        <f>H146*H144</f>
        <v>0</v>
      </c>
      <c r="I147" s="120"/>
      <c r="J147" s="127" t="s">
        <v>4</v>
      </c>
      <c r="K147" s="128"/>
      <c r="L147" s="65">
        <f>L146*L144</f>
        <v>0</v>
      </c>
    </row>
    <row r="148" spans="1:12" ht="16" thickBot="1" x14ac:dyDescent="0.25">
      <c r="A148" s="49" t="s">
        <v>394</v>
      </c>
      <c r="B148" s="161" t="s">
        <v>172</v>
      </c>
      <c r="C148" s="161"/>
      <c r="D148" s="161"/>
      <c r="E148" s="161"/>
      <c r="F148" s="161"/>
      <c r="G148" s="161"/>
      <c r="H148" s="161"/>
      <c r="I148" s="223"/>
      <c r="J148" s="223"/>
      <c r="K148" s="43"/>
      <c r="L148" s="44"/>
    </row>
    <row r="149" spans="1:12" x14ac:dyDescent="0.2">
      <c r="A149" s="118"/>
      <c r="B149" s="16" t="s">
        <v>0</v>
      </c>
      <c r="C149" s="102" t="s">
        <v>1832</v>
      </c>
      <c r="D149" s="55" t="s">
        <v>546</v>
      </c>
      <c r="E149" s="118"/>
      <c r="F149" s="16" t="s">
        <v>0</v>
      </c>
      <c r="G149" s="102" t="s">
        <v>1833</v>
      </c>
      <c r="H149" s="55" t="s">
        <v>546</v>
      </c>
      <c r="I149" s="118"/>
      <c r="J149" s="16" t="s">
        <v>0</v>
      </c>
      <c r="K149" s="102" t="s">
        <v>1834</v>
      </c>
      <c r="L149" s="55" t="s">
        <v>546</v>
      </c>
    </row>
    <row r="150" spans="1:12" ht="24" x14ac:dyDescent="0.2">
      <c r="A150" s="119"/>
      <c r="B150" s="19" t="s">
        <v>2</v>
      </c>
      <c r="C150" s="70" t="s">
        <v>1835</v>
      </c>
      <c r="D150" s="121">
        <f>5.2/H2</f>
        <v>0.8</v>
      </c>
      <c r="E150" s="119"/>
      <c r="F150" s="19" t="s">
        <v>2</v>
      </c>
      <c r="G150" s="70" t="s">
        <v>1836</v>
      </c>
      <c r="H150" s="121">
        <f>5.2/H2</f>
        <v>0.8</v>
      </c>
      <c r="I150" s="119"/>
      <c r="J150" s="19" t="s">
        <v>2</v>
      </c>
      <c r="K150" s="70" t="s">
        <v>1837</v>
      </c>
      <c r="L150" s="121">
        <f>150/H2</f>
        <v>23.076923076923077</v>
      </c>
    </row>
    <row r="151" spans="1:12" ht="44" x14ac:dyDescent="0.2">
      <c r="A151" s="119"/>
      <c r="B151" s="19" t="s">
        <v>3</v>
      </c>
      <c r="C151" s="20" t="s">
        <v>237</v>
      </c>
      <c r="D151" s="131"/>
      <c r="E151" s="119"/>
      <c r="F151" s="19" t="s">
        <v>3</v>
      </c>
      <c r="G151" s="20" t="s">
        <v>217</v>
      </c>
      <c r="H151" s="131"/>
      <c r="I151" s="119"/>
      <c r="J151" s="19" t="s">
        <v>3</v>
      </c>
      <c r="K151" s="20" t="s">
        <v>1838</v>
      </c>
      <c r="L151" s="131"/>
    </row>
    <row r="152" spans="1:12" ht="26" customHeight="1" x14ac:dyDescent="0.2">
      <c r="A152" s="119"/>
      <c r="B152" s="124" t="s">
        <v>5</v>
      </c>
      <c r="C152" s="125"/>
      <c r="D152" s="67"/>
      <c r="E152" s="119"/>
      <c r="F152" s="124" t="s">
        <v>6</v>
      </c>
      <c r="G152" s="126"/>
      <c r="H152" s="67"/>
      <c r="I152" s="119"/>
      <c r="J152" s="124" t="s">
        <v>111</v>
      </c>
      <c r="K152" s="125"/>
      <c r="L152" s="67"/>
    </row>
    <row r="153" spans="1:12" ht="16" thickBot="1" x14ac:dyDescent="0.25">
      <c r="A153" s="120"/>
      <c r="B153" s="127" t="s">
        <v>4</v>
      </c>
      <c r="C153" s="128"/>
      <c r="D153" s="65">
        <f>D152*D150</f>
        <v>0</v>
      </c>
      <c r="E153" s="120"/>
      <c r="F153" s="127" t="s">
        <v>4</v>
      </c>
      <c r="G153" s="129"/>
      <c r="H153" s="65">
        <f>H152*H150</f>
        <v>0</v>
      </c>
      <c r="I153" s="120"/>
      <c r="J153" s="127" t="s">
        <v>4</v>
      </c>
      <c r="K153" s="128"/>
      <c r="L153" s="65">
        <f>L152*L150</f>
        <v>0</v>
      </c>
    </row>
    <row r="154" spans="1:12" ht="16" thickBot="1" x14ac:dyDescent="0.25">
      <c r="A154" s="49" t="s">
        <v>394</v>
      </c>
      <c r="B154" s="161" t="s">
        <v>172</v>
      </c>
      <c r="C154" s="161"/>
      <c r="D154" s="161"/>
      <c r="E154" s="161"/>
      <c r="F154" s="161"/>
      <c r="G154" s="161"/>
      <c r="H154" s="161"/>
      <c r="I154" s="223"/>
      <c r="J154" s="223"/>
      <c r="K154" s="43"/>
      <c r="L154" s="44"/>
    </row>
    <row r="155" spans="1:12" x14ac:dyDescent="0.2">
      <c r="A155" s="118"/>
      <c r="B155" s="16" t="s">
        <v>0</v>
      </c>
      <c r="C155" s="102" t="s">
        <v>1420</v>
      </c>
      <c r="D155" s="55" t="s">
        <v>546</v>
      </c>
      <c r="E155" s="118"/>
      <c r="F155" s="16" t="s">
        <v>0</v>
      </c>
      <c r="G155" s="102" t="s">
        <v>1421</v>
      </c>
      <c r="H155" s="55" t="s">
        <v>546</v>
      </c>
      <c r="I155" s="118"/>
      <c r="J155" s="16" t="s">
        <v>0</v>
      </c>
      <c r="K155" s="102" t="s">
        <v>1422</v>
      </c>
      <c r="L155" s="55" t="s">
        <v>546</v>
      </c>
    </row>
    <row r="156" spans="1:12" ht="24" x14ac:dyDescent="0.2">
      <c r="A156" s="119"/>
      <c r="B156" s="19" t="s">
        <v>2</v>
      </c>
      <c r="C156" s="70" t="s">
        <v>1425</v>
      </c>
      <c r="D156" s="121">
        <f>5.2/H2</f>
        <v>0.8</v>
      </c>
      <c r="E156" s="119"/>
      <c r="F156" s="19" t="s">
        <v>2</v>
      </c>
      <c r="G156" s="70" t="s">
        <v>1424</v>
      </c>
      <c r="H156" s="121">
        <f>5.2/H2</f>
        <v>0.8</v>
      </c>
      <c r="I156" s="119"/>
      <c r="J156" s="19" t="s">
        <v>2</v>
      </c>
      <c r="K156" s="70" t="s">
        <v>1423</v>
      </c>
      <c r="L156" s="121">
        <f>150/H2</f>
        <v>23.076923076923077</v>
      </c>
    </row>
    <row r="157" spans="1:12" ht="33" x14ac:dyDescent="0.2">
      <c r="A157" s="119"/>
      <c r="B157" s="19" t="s">
        <v>3</v>
      </c>
      <c r="C157" s="20" t="s">
        <v>237</v>
      </c>
      <c r="D157" s="131"/>
      <c r="E157" s="119"/>
      <c r="F157" s="19" t="s">
        <v>3</v>
      </c>
      <c r="G157" s="20" t="s">
        <v>217</v>
      </c>
      <c r="H157" s="131"/>
      <c r="I157" s="119"/>
      <c r="J157" s="19" t="s">
        <v>3</v>
      </c>
      <c r="K157" s="20" t="s">
        <v>1426</v>
      </c>
      <c r="L157" s="131"/>
    </row>
    <row r="158" spans="1:12" ht="23" customHeight="1" x14ac:dyDescent="0.2">
      <c r="A158" s="119"/>
      <c r="B158" s="124" t="s">
        <v>5</v>
      </c>
      <c r="C158" s="125"/>
      <c r="D158" s="67"/>
      <c r="E158" s="119"/>
      <c r="F158" s="124" t="s">
        <v>6</v>
      </c>
      <c r="G158" s="126"/>
      <c r="H158" s="67"/>
      <c r="I158" s="119"/>
      <c r="J158" s="124" t="s">
        <v>111</v>
      </c>
      <c r="K158" s="125"/>
      <c r="L158" s="67"/>
    </row>
    <row r="159" spans="1:12" ht="16" thickBot="1" x14ac:dyDescent="0.25">
      <c r="A159" s="120"/>
      <c r="B159" s="127" t="s">
        <v>4</v>
      </c>
      <c r="C159" s="128"/>
      <c r="D159" s="65">
        <f>D158*D156</f>
        <v>0</v>
      </c>
      <c r="E159" s="120"/>
      <c r="F159" s="127" t="s">
        <v>4</v>
      </c>
      <c r="G159" s="129"/>
      <c r="H159" s="65">
        <f>H158*H156</f>
        <v>0</v>
      </c>
      <c r="I159" s="120"/>
      <c r="J159" s="127" t="s">
        <v>4</v>
      </c>
      <c r="K159" s="128"/>
      <c r="L159" s="65">
        <f>L158*L156</f>
        <v>0</v>
      </c>
    </row>
    <row r="160" spans="1:12" ht="16" thickBot="1" x14ac:dyDescent="0.25">
      <c r="A160" s="49" t="s">
        <v>394</v>
      </c>
      <c r="B160" s="161" t="s">
        <v>172</v>
      </c>
      <c r="C160" s="161"/>
      <c r="D160" s="161"/>
      <c r="E160" s="161"/>
      <c r="F160" s="161"/>
      <c r="G160" s="161"/>
      <c r="H160" s="161"/>
      <c r="I160" s="223"/>
      <c r="J160" s="223"/>
      <c r="K160" s="43"/>
      <c r="L160" s="44"/>
    </row>
    <row r="161" spans="1:12" x14ac:dyDescent="0.2">
      <c r="A161" s="118"/>
      <c r="B161" s="16" t="s">
        <v>0</v>
      </c>
      <c r="C161" s="102" t="s">
        <v>1804</v>
      </c>
      <c r="D161" s="55" t="s">
        <v>546</v>
      </c>
      <c r="E161" s="118"/>
      <c r="F161" s="16" t="s">
        <v>0</v>
      </c>
      <c r="G161" s="102" t="s">
        <v>1805</v>
      </c>
      <c r="H161" s="55" t="s">
        <v>546</v>
      </c>
      <c r="I161" s="118"/>
      <c r="J161" s="16" t="s">
        <v>0</v>
      </c>
      <c r="K161" s="102" t="s">
        <v>1806</v>
      </c>
      <c r="L161" s="55" t="s">
        <v>546</v>
      </c>
    </row>
    <row r="162" spans="1:12" ht="24" x14ac:dyDescent="0.2">
      <c r="A162" s="119"/>
      <c r="B162" s="19" t="s">
        <v>2</v>
      </c>
      <c r="C162" s="70" t="s">
        <v>1807</v>
      </c>
      <c r="D162" s="121">
        <f>5.2/H2</f>
        <v>0.8</v>
      </c>
      <c r="E162" s="119"/>
      <c r="F162" s="19" t="s">
        <v>2</v>
      </c>
      <c r="G162" s="70" t="s">
        <v>1808</v>
      </c>
      <c r="H162" s="121">
        <f>5.2/H2</f>
        <v>0.8</v>
      </c>
      <c r="I162" s="119"/>
      <c r="J162" s="19" t="s">
        <v>2</v>
      </c>
      <c r="K162" s="70" t="s">
        <v>1809</v>
      </c>
      <c r="L162" s="121">
        <f>150/H2</f>
        <v>23.076923076923077</v>
      </c>
    </row>
    <row r="163" spans="1:12" ht="44" x14ac:dyDescent="0.2">
      <c r="A163" s="119"/>
      <c r="B163" s="19" t="s">
        <v>3</v>
      </c>
      <c r="C163" s="20" t="s">
        <v>237</v>
      </c>
      <c r="D163" s="131"/>
      <c r="E163" s="119"/>
      <c r="F163" s="19" t="s">
        <v>3</v>
      </c>
      <c r="G163" s="20" t="s">
        <v>217</v>
      </c>
      <c r="H163" s="131"/>
      <c r="I163" s="119"/>
      <c r="J163" s="19" t="s">
        <v>3</v>
      </c>
      <c r="K163" s="20" t="s">
        <v>1810</v>
      </c>
      <c r="L163" s="131"/>
    </row>
    <row r="164" spans="1:12" ht="24" customHeight="1" x14ac:dyDescent="0.2">
      <c r="A164" s="119"/>
      <c r="B164" s="124" t="s">
        <v>5</v>
      </c>
      <c r="C164" s="125"/>
      <c r="D164" s="67"/>
      <c r="E164" s="119"/>
      <c r="F164" s="124" t="s">
        <v>6</v>
      </c>
      <c r="G164" s="126"/>
      <c r="H164" s="67"/>
      <c r="I164" s="119"/>
      <c r="J164" s="124" t="s">
        <v>111</v>
      </c>
      <c r="K164" s="125"/>
      <c r="L164" s="67"/>
    </row>
    <row r="165" spans="1:12" ht="16" thickBot="1" x14ac:dyDescent="0.25">
      <c r="A165" s="120"/>
      <c r="B165" s="127" t="s">
        <v>4</v>
      </c>
      <c r="C165" s="128"/>
      <c r="D165" s="65">
        <f>D164*D162</f>
        <v>0</v>
      </c>
      <c r="E165" s="120"/>
      <c r="F165" s="127" t="s">
        <v>4</v>
      </c>
      <c r="G165" s="129"/>
      <c r="H165" s="65">
        <f>H164*H162</f>
        <v>0</v>
      </c>
      <c r="I165" s="120"/>
      <c r="J165" s="127" t="s">
        <v>4</v>
      </c>
      <c r="K165" s="128"/>
      <c r="L165" s="65">
        <f>L164*L162</f>
        <v>0</v>
      </c>
    </row>
    <row r="166" spans="1:12" ht="16" x14ac:dyDescent="0.2">
      <c r="A166" s="6"/>
      <c r="B166" s="14"/>
      <c r="C166" s="14"/>
      <c r="D166" s="96"/>
      <c r="E166" s="6"/>
      <c r="F166" s="14"/>
      <c r="G166" s="14"/>
      <c r="H166" s="96"/>
      <c r="I166" s="6"/>
      <c r="J166" s="14"/>
      <c r="K166" s="14"/>
      <c r="L166" s="96"/>
    </row>
    <row r="167" spans="1:12" ht="16" thickBot="1" x14ac:dyDescent="0.25"/>
    <row r="168" spans="1:12" ht="16" thickBot="1" x14ac:dyDescent="0.25">
      <c r="A168" s="181" t="s">
        <v>45</v>
      </c>
      <c r="B168" s="182"/>
      <c r="C168" s="182"/>
      <c r="D168" s="182"/>
      <c r="E168" s="183"/>
      <c r="F168" s="8" t="s">
        <v>7</v>
      </c>
      <c r="G168" s="196" t="s">
        <v>8</v>
      </c>
      <c r="H168" s="197"/>
    </row>
    <row r="169" spans="1:12" x14ac:dyDescent="0.2">
      <c r="A169" s="184"/>
      <c r="B169" s="185"/>
      <c r="C169" s="185"/>
      <c r="D169" s="185"/>
      <c r="E169" s="186"/>
      <c r="F169" s="190">
        <f>D8+H8+D14+H14+D20+H20+D26+H26+D32+H32+D38+H38+D44+H44+D50+H50+D56+H56+D62+H62+D68+H68+D74+H74+D80+H80+D86+H86+D92+H92+D98+H98+D104+H104+D110+H110+D116+H116+D122+H122+D128+H128+D134+H134+D140+H140+D146+H146+D152+H152+D158+H158+D164+H164</f>
        <v>0</v>
      </c>
      <c r="G169" s="192">
        <f>D9+H9+D15+H15+D21+H21+D27+H27+D33+H33+D39+H39+D45+H45+D51+H51+D57+H57+D63+H63+D69+H69+D75+H75+D81+H81+D87+H87+D93+H93+D99+H99+D105+H105+D111+H111+D117+H117+D123+H123+D129+H129+D135+H135+D141+H141+D147+H147+D153+H153+D159+H159+D165+H165</f>
        <v>0</v>
      </c>
      <c r="H169" s="193"/>
    </row>
    <row r="170" spans="1:12" ht="16" thickBot="1" x14ac:dyDescent="0.25">
      <c r="A170" s="187"/>
      <c r="B170" s="188"/>
      <c r="C170" s="188"/>
      <c r="D170" s="188"/>
      <c r="E170" s="189"/>
      <c r="F170" s="191"/>
      <c r="G170" s="194"/>
      <c r="H170" s="195"/>
    </row>
    <row r="171" spans="1:12" ht="16" thickBot="1" x14ac:dyDescent="0.25"/>
    <row r="172" spans="1:12" ht="16" thickBot="1" x14ac:dyDescent="0.25">
      <c r="A172" s="171" t="s">
        <v>125</v>
      </c>
      <c r="B172" s="172"/>
      <c r="C172" s="172"/>
      <c r="D172" s="172"/>
      <c r="E172" s="173"/>
      <c r="F172" s="26" t="s">
        <v>7</v>
      </c>
      <c r="G172" s="177" t="s">
        <v>8</v>
      </c>
      <c r="H172" s="178"/>
    </row>
    <row r="173" spans="1:12" ht="35" customHeight="1" thickBot="1" x14ac:dyDescent="0.25">
      <c r="A173" s="174"/>
      <c r="B173" s="175"/>
      <c r="C173" s="175"/>
      <c r="D173" s="175"/>
      <c r="E173" s="176"/>
      <c r="F173" s="27">
        <f>L8+L14+L20+L26+L32+L38+L44+L50+L56+L62+L68+L74+L80+L86+L92+L98+L104+L110+L116+L122+L128+L134+L140+L146+L152+L158+L164</f>
        <v>0</v>
      </c>
      <c r="G173" s="179">
        <f>L9+L15+L21+L27+L33+L39+L45+L51+L57+L63+L69+L75+L81+L87+L93+L99+L105+L111+L117+L123+L129+L135+L141+L147+L153+L159+L165</f>
        <v>0</v>
      </c>
      <c r="H173" s="180"/>
    </row>
  </sheetData>
  <sheetProtection password="F17D" sheet="1" objects="1" scenarios="1"/>
  <mergeCells count="362">
    <mergeCell ref="L36:L37"/>
    <mergeCell ref="B38:C38"/>
    <mergeCell ref="F38:G38"/>
    <mergeCell ref="J38:K38"/>
    <mergeCell ref="B39:C39"/>
    <mergeCell ref="F39:G39"/>
    <mergeCell ref="J39:K39"/>
    <mergeCell ref="B34:J34"/>
    <mergeCell ref="A35:A39"/>
    <mergeCell ref="E35:E39"/>
    <mergeCell ref="I35:I39"/>
    <mergeCell ref="D36:D37"/>
    <mergeCell ref="H36:H37"/>
    <mergeCell ref="L156:L157"/>
    <mergeCell ref="B158:C158"/>
    <mergeCell ref="F158:G158"/>
    <mergeCell ref="J158:K158"/>
    <mergeCell ref="B159:C159"/>
    <mergeCell ref="F159:G159"/>
    <mergeCell ref="J159:K159"/>
    <mergeCell ref="B154:J154"/>
    <mergeCell ref="A155:A159"/>
    <mergeCell ref="E155:E159"/>
    <mergeCell ref="I155:I159"/>
    <mergeCell ref="D156:D157"/>
    <mergeCell ref="H156:H157"/>
    <mergeCell ref="J99:K99"/>
    <mergeCell ref="A95:A99"/>
    <mergeCell ref="E95:E99"/>
    <mergeCell ref="I95:I99"/>
    <mergeCell ref="D96:D97"/>
    <mergeCell ref="H96:H97"/>
    <mergeCell ref="L48:L49"/>
    <mergeCell ref="B50:C50"/>
    <mergeCell ref="F50:G50"/>
    <mergeCell ref="J50:K50"/>
    <mergeCell ref="B51:C51"/>
    <mergeCell ref="F51:G51"/>
    <mergeCell ref="J51:K51"/>
    <mergeCell ref="A47:A51"/>
    <mergeCell ref="E47:E51"/>
    <mergeCell ref="I47:I51"/>
    <mergeCell ref="D48:D49"/>
    <mergeCell ref="H48:H49"/>
    <mergeCell ref="L54:L55"/>
    <mergeCell ref="B56:C56"/>
    <mergeCell ref="F56:G56"/>
    <mergeCell ref="J56:K56"/>
    <mergeCell ref="B57:C57"/>
    <mergeCell ref="F57:G57"/>
    <mergeCell ref="L84:L85"/>
    <mergeCell ref="D108:D109"/>
    <mergeCell ref="H108:H109"/>
    <mergeCell ref="L108:L109"/>
    <mergeCell ref="D6:D7"/>
    <mergeCell ref="B106:J106"/>
    <mergeCell ref="D12:D13"/>
    <mergeCell ref="H12:H13"/>
    <mergeCell ref="B64:J64"/>
    <mergeCell ref="J68:K68"/>
    <mergeCell ref="B10:J10"/>
    <mergeCell ref="J14:K14"/>
    <mergeCell ref="J15:K15"/>
    <mergeCell ref="J8:K8"/>
    <mergeCell ref="J9:K9"/>
    <mergeCell ref="B94:J94"/>
    <mergeCell ref="J69:K69"/>
    <mergeCell ref="B82:J82"/>
    <mergeCell ref="J86:K86"/>
    <mergeCell ref="L96:L97"/>
    <mergeCell ref="B98:C98"/>
    <mergeCell ref="F98:G98"/>
    <mergeCell ref="J98:K98"/>
    <mergeCell ref="B99:C99"/>
    <mergeCell ref="A1:L1"/>
    <mergeCell ref="A2:G2"/>
    <mergeCell ref="I2:L2"/>
    <mergeCell ref="A3:L3"/>
    <mergeCell ref="F111:G111"/>
    <mergeCell ref="J111:K111"/>
    <mergeCell ref="L6:L7"/>
    <mergeCell ref="B4:J4"/>
    <mergeCell ref="L12:L13"/>
    <mergeCell ref="D66:D67"/>
    <mergeCell ref="H66:H67"/>
    <mergeCell ref="L66:L67"/>
    <mergeCell ref="D84:D85"/>
    <mergeCell ref="H84:H85"/>
    <mergeCell ref="F87:G87"/>
    <mergeCell ref="J87:K87"/>
    <mergeCell ref="A107:A111"/>
    <mergeCell ref="E107:E111"/>
    <mergeCell ref="I107:I111"/>
    <mergeCell ref="B110:C110"/>
    <mergeCell ref="F110:G110"/>
    <mergeCell ref="J110:K110"/>
    <mergeCell ref="B111:C111"/>
    <mergeCell ref="F69:G69"/>
    <mergeCell ref="I83:I87"/>
    <mergeCell ref="B86:C86"/>
    <mergeCell ref="F86:G86"/>
    <mergeCell ref="B87:C87"/>
    <mergeCell ref="A65:A69"/>
    <mergeCell ref="E65:E69"/>
    <mergeCell ref="I65:I69"/>
    <mergeCell ref="B68:C68"/>
    <mergeCell ref="F68:G68"/>
    <mergeCell ref="B69:C69"/>
    <mergeCell ref="B76:J76"/>
    <mergeCell ref="A77:A81"/>
    <mergeCell ref="E77:E81"/>
    <mergeCell ref="I77:I81"/>
    <mergeCell ref="D78:D79"/>
    <mergeCell ref="H78:H79"/>
    <mergeCell ref="B70:J70"/>
    <mergeCell ref="A71:A75"/>
    <mergeCell ref="E71:E75"/>
    <mergeCell ref="I71:I75"/>
    <mergeCell ref="D72:D73"/>
    <mergeCell ref="H72:H73"/>
    <mergeCell ref="F15:G15"/>
    <mergeCell ref="A5:A9"/>
    <mergeCell ref="E5:E9"/>
    <mergeCell ref="I5:I9"/>
    <mergeCell ref="B8:C8"/>
    <mergeCell ref="F8:G8"/>
    <mergeCell ref="B9:C9"/>
    <mergeCell ref="F9:G9"/>
    <mergeCell ref="H6:H7"/>
    <mergeCell ref="A168:E170"/>
    <mergeCell ref="G168:H168"/>
    <mergeCell ref="F169:F170"/>
    <mergeCell ref="G169:H170"/>
    <mergeCell ref="A172:E173"/>
    <mergeCell ref="G172:H172"/>
    <mergeCell ref="G173:H173"/>
    <mergeCell ref="A11:A15"/>
    <mergeCell ref="E11:E15"/>
    <mergeCell ref="A83:A87"/>
    <mergeCell ref="E83:E87"/>
    <mergeCell ref="F99:G99"/>
    <mergeCell ref="B46:J46"/>
    <mergeCell ref="J57:K57"/>
    <mergeCell ref="B52:J52"/>
    <mergeCell ref="A53:A57"/>
    <mergeCell ref="E53:E57"/>
    <mergeCell ref="I53:I57"/>
    <mergeCell ref="D54:D55"/>
    <mergeCell ref="H54:H55"/>
    <mergeCell ref="I11:I15"/>
    <mergeCell ref="B14:C14"/>
    <mergeCell ref="F14:G14"/>
    <mergeCell ref="B15:C15"/>
    <mergeCell ref="I113:I117"/>
    <mergeCell ref="D114:D115"/>
    <mergeCell ref="H114:H115"/>
    <mergeCell ref="L114:L115"/>
    <mergeCell ref="B116:C116"/>
    <mergeCell ref="F116:G116"/>
    <mergeCell ref="J116:K116"/>
    <mergeCell ref="B117:C117"/>
    <mergeCell ref="F117:G117"/>
    <mergeCell ref="J117:K117"/>
    <mergeCell ref="D60:D61"/>
    <mergeCell ref="H60:H61"/>
    <mergeCell ref="L60:L61"/>
    <mergeCell ref="B62:C62"/>
    <mergeCell ref="F62:G62"/>
    <mergeCell ref="J62:K62"/>
    <mergeCell ref="B63:C63"/>
    <mergeCell ref="F63:G63"/>
    <mergeCell ref="J63:K63"/>
    <mergeCell ref="L132:L133"/>
    <mergeCell ref="B134:C134"/>
    <mergeCell ref="F134:G134"/>
    <mergeCell ref="J134:K134"/>
    <mergeCell ref="B135:C135"/>
    <mergeCell ref="F135:G135"/>
    <mergeCell ref="J135:K135"/>
    <mergeCell ref="B124:J124"/>
    <mergeCell ref="A125:A129"/>
    <mergeCell ref="E125:E129"/>
    <mergeCell ref="I125:I129"/>
    <mergeCell ref="D126:D127"/>
    <mergeCell ref="H126:H127"/>
    <mergeCell ref="L126:L127"/>
    <mergeCell ref="B128:C128"/>
    <mergeCell ref="F128:G128"/>
    <mergeCell ref="J128:K128"/>
    <mergeCell ref="B129:C129"/>
    <mergeCell ref="F129:G129"/>
    <mergeCell ref="J129:K129"/>
    <mergeCell ref="L144:L145"/>
    <mergeCell ref="B146:C146"/>
    <mergeCell ref="F146:G146"/>
    <mergeCell ref="J146:K146"/>
    <mergeCell ref="B147:C147"/>
    <mergeCell ref="F147:G147"/>
    <mergeCell ref="J147:K147"/>
    <mergeCell ref="B118:J118"/>
    <mergeCell ref="A119:A123"/>
    <mergeCell ref="E119:E123"/>
    <mergeCell ref="I119:I123"/>
    <mergeCell ref="D120:D121"/>
    <mergeCell ref="H120:H121"/>
    <mergeCell ref="L120:L121"/>
    <mergeCell ref="B122:C122"/>
    <mergeCell ref="F122:G122"/>
    <mergeCell ref="J122:K122"/>
    <mergeCell ref="B123:C123"/>
    <mergeCell ref="F123:G123"/>
    <mergeCell ref="J123:K123"/>
    <mergeCell ref="B130:J130"/>
    <mergeCell ref="A131:A135"/>
    <mergeCell ref="E131:E135"/>
    <mergeCell ref="I131:I135"/>
    <mergeCell ref="L90:L91"/>
    <mergeCell ref="B92:C92"/>
    <mergeCell ref="F92:G92"/>
    <mergeCell ref="J92:K92"/>
    <mergeCell ref="B93:C93"/>
    <mergeCell ref="F93:G93"/>
    <mergeCell ref="J93:K93"/>
    <mergeCell ref="B16:J16"/>
    <mergeCell ref="A17:A21"/>
    <mergeCell ref="E17:E21"/>
    <mergeCell ref="I17:I21"/>
    <mergeCell ref="D18:D19"/>
    <mergeCell ref="H18:H19"/>
    <mergeCell ref="L18:L19"/>
    <mergeCell ref="B20:C20"/>
    <mergeCell ref="F20:G20"/>
    <mergeCell ref="J20:K20"/>
    <mergeCell ref="B21:C21"/>
    <mergeCell ref="F21:G21"/>
    <mergeCell ref="J21:K21"/>
    <mergeCell ref="B58:J58"/>
    <mergeCell ref="A59:A63"/>
    <mergeCell ref="E59:E63"/>
    <mergeCell ref="I59:I63"/>
    <mergeCell ref="B28:J28"/>
    <mergeCell ref="A29:A33"/>
    <mergeCell ref="E29:E33"/>
    <mergeCell ref="I29:I33"/>
    <mergeCell ref="D30:D31"/>
    <mergeCell ref="H30:H31"/>
    <mergeCell ref="L30:L31"/>
    <mergeCell ref="B32:C32"/>
    <mergeCell ref="F32:G32"/>
    <mergeCell ref="J32:K32"/>
    <mergeCell ref="B33:C33"/>
    <mergeCell ref="F33:G33"/>
    <mergeCell ref="J33:K33"/>
    <mergeCell ref="B22:J22"/>
    <mergeCell ref="A23:A27"/>
    <mergeCell ref="E23:E27"/>
    <mergeCell ref="I23:I27"/>
    <mergeCell ref="D24:D25"/>
    <mergeCell ref="H24:H25"/>
    <mergeCell ref="L24:L25"/>
    <mergeCell ref="B26:C26"/>
    <mergeCell ref="F26:G26"/>
    <mergeCell ref="J26:K26"/>
    <mergeCell ref="B27:C27"/>
    <mergeCell ref="F27:G27"/>
    <mergeCell ref="J27:K27"/>
    <mergeCell ref="L138:L139"/>
    <mergeCell ref="B140:C140"/>
    <mergeCell ref="F140:G140"/>
    <mergeCell ref="J140:K140"/>
    <mergeCell ref="B141:C141"/>
    <mergeCell ref="F141:G141"/>
    <mergeCell ref="J141:K141"/>
    <mergeCell ref="B160:J160"/>
    <mergeCell ref="A161:A165"/>
    <mergeCell ref="E161:E165"/>
    <mergeCell ref="I161:I165"/>
    <mergeCell ref="D162:D163"/>
    <mergeCell ref="H162:H163"/>
    <mergeCell ref="L162:L163"/>
    <mergeCell ref="B164:C164"/>
    <mergeCell ref="F164:G164"/>
    <mergeCell ref="J164:K164"/>
    <mergeCell ref="B165:C165"/>
    <mergeCell ref="F165:G165"/>
    <mergeCell ref="J165:K165"/>
    <mergeCell ref="B142:J142"/>
    <mergeCell ref="A143:A147"/>
    <mergeCell ref="E143:E147"/>
    <mergeCell ref="I143:I147"/>
    <mergeCell ref="L150:L151"/>
    <mergeCell ref="B152:C152"/>
    <mergeCell ref="F152:G152"/>
    <mergeCell ref="J152:K152"/>
    <mergeCell ref="B153:C153"/>
    <mergeCell ref="F153:G153"/>
    <mergeCell ref="J153:K153"/>
    <mergeCell ref="B100:J100"/>
    <mergeCell ref="A101:A105"/>
    <mergeCell ref="E101:E105"/>
    <mergeCell ref="I101:I105"/>
    <mergeCell ref="D102:D103"/>
    <mergeCell ref="H102:H103"/>
    <mergeCell ref="L102:L103"/>
    <mergeCell ref="B104:C104"/>
    <mergeCell ref="F104:G104"/>
    <mergeCell ref="J104:K104"/>
    <mergeCell ref="B105:C105"/>
    <mergeCell ref="F105:G105"/>
    <mergeCell ref="J105:K105"/>
    <mergeCell ref="B136:J136"/>
    <mergeCell ref="A137:A141"/>
    <mergeCell ref="E137:E141"/>
    <mergeCell ref="I137:I141"/>
    <mergeCell ref="B81:C81"/>
    <mergeCell ref="F81:G81"/>
    <mergeCell ref="J81:K81"/>
    <mergeCell ref="B148:J148"/>
    <mergeCell ref="A149:A153"/>
    <mergeCell ref="E149:E153"/>
    <mergeCell ref="I149:I153"/>
    <mergeCell ref="D150:D151"/>
    <mergeCell ref="H150:H151"/>
    <mergeCell ref="D138:D139"/>
    <mergeCell ref="H138:H139"/>
    <mergeCell ref="B88:J88"/>
    <mergeCell ref="A89:A93"/>
    <mergeCell ref="E89:E93"/>
    <mergeCell ref="I89:I93"/>
    <mergeCell ref="D90:D91"/>
    <mergeCell ref="H90:H91"/>
    <mergeCell ref="D144:D145"/>
    <mergeCell ref="H144:H145"/>
    <mergeCell ref="D132:D133"/>
    <mergeCell ref="H132:H133"/>
    <mergeCell ref="B112:J112"/>
    <mergeCell ref="A113:A117"/>
    <mergeCell ref="E113:E117"/>
    <mergeCell ref="L72:L73"/>
    <mergeCell ref="B74:C74"/>
    <mergeCell ref="F74:G74"/>
    <mergeCell ref="J74:K74"/>
    <mergeCell ref="B75:C75"/>
    <mergeCell ref="F75:G75"/>
    <mergeCell ref="J75:K75"/>
    <mergeCell ref="L78:L79"/>
    <mergeCell ref="B80:C80"/>
    <mergeCell ref="F80:G80"/>
    <mergeCell ref="J80:K80"/>
    <mergeCell ref="B40:J40"/>
    <mergeCell ref="A41:A45"/>
    <mergeCell ref="E41:E45"/>
    <mergeCell ref="I41:I45"/>
    <mergeCell ref="D42:D43"/>
    <mergeCell ref="H42:H43"/>
    <mergeCell ref="L42:L43"/>
    <mergeCell ref="B44:C44"/>
    <mergeCell ref="F44:G44"/>
    <mergeCell ref="J44:K44"/>
    <mergeCell ref="B45:C45"/>
    <mergeCell ref="F45:G45"/>
    <mergeCell ref="J45:K45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L125"/>
  <sheetViews>
    <sheetView topLeftCell="A108" workbookViewId="0">
      <selection activeCell="K124" sqref="K124"/>
    </sheetView>
  </sheetViews>
  <sheetFormatPr baseColWidth="10" defaultRowHeight="15" x14ac:dyDescent="0.2"/>
  <cols>
    <col min="3" max="3" width="16.83203125" customWidth="1"/>
    <col min="4" max="4" width="15.5" customWidth="1"/>
    <col min="7" max="7" width="19.83203125" customWidth="1"/>
    <col min="11" max="11" width="19.33203125" customWidth="1"/>
  </cols>
  <sheetData>
    <row r="1" spans="1:12" ht="86" customHeight="1" thickBot="1" x14ac:dyDescent="0.25">
      <c r="A1" s="167" t="s">
        <v>1300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69" customHeight="1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ht="16" thickBot="1" x14ac:dyDescent="0.25">
      <c r="A4" s="49" t="s">
        <v>214</v>
      </c>
      <c r="B4" s="161" t="s">
        <v>172</v>
      </c>
      <c r="C4" s="161"/>
      <c r="D4" s="161"/>
      <c r="E4" s="161"/>
      <c r="F4" s="161"/>
      <c r="G4" s="161"/>
      <c r="H4" s="161"/>
      <c r="I4" s="223"/>
      <c r="J4" s="223"/>
      <c r="K4" s="43"/>
      <c r="L4" s="44"/>
    </row>
    <row r="5" spans="1:12" x14ac:dyDescent="0.2">
      <c r="A5" s="118"/>
      <c r="B5" s="16" t="s">
        <v>0</v>
      </c>
      <c r="C5" s="100" t="s">
        <v>1323</v>
      </c>
      <c r="D5" s="55" t="s">
        <v>546</v>
      </c>
      <c r="E5" s="118"/>
      <c r="F5" s="16" t="s">
        <v>0</v>
      </c>
      <c r="G5" s="100" t="s">
        <v>1324</v>
      </c>
      <c r="H5" s="55" t="s">
        <v>546</v>
      </c>
      <c r="I5" s="118"/>
      <c r="J5" s="16" t="s">
        <v>0</v>
      </c>
      <c r="K5" s="68" t="s">
        <v>1325</v>
      </c>
      <c r="L5" s="55" t="s">
        <v>546</v>
      </c>
    </row>
    <row r="6" spans="1:12" x14ac:dyDescent="0.2">
      <c r="A6" s="119"/>
      <c r="B6" s="19" t="s">
        <v>2</v>
      </c>
      <c r="C6" s="70" t="s">
        <v>1327</v>
      </c>
      <c r="D6" s="121">
        <f>5.4/H2</f>
        <v>0.83076923076923082</v>
      </c>
      <c r="E6" s="119"/>
      <c r="F6" s="19" t="s">
        <v>2</v>
      </c>
      <c r="G6" s="70" t="s">
        <v>1327</v>
      </c>
      <c r="H6" s="121">
        <f>5.4/H2</f>
        <v>0.83076923076923082</v>
      </c>
      <c r="I6" s="119"/>
      <c r="J6" s="19" t="s">
        <v>2</v>
      </c>
      <c r="K6" s="70" t="s">
        <v>749</v>
      </c>
      <c r="L6" s="121">
        <f>150/H2</f>
        <v>23.076923076923077</v>
      </c>
    </row>
    <row r="7" spans="1:12" ht="44" x14ac:dyDescent="0.2">
      <c r="A7" s="119"/>
      <c r="B7" s="19" t="s">
        <v>3</v>
      </c>
      <c r="C7" s="20" t="s">
        <v>237</v>
      </c>
      <c r="D7" s="131"/>
      <c r="E7" s="119"/>
      <c r="F7" s="19" t="s">
        <v>3</v>
      </c>
      <c r="G7" s="20" t="s">
        <v>217</v>
      </c>
      <c r="H7" s="131"/>
      <c r="I7" s="119"/>
      <c r="J7" s="19" t="s">
        <v>3</v>
      </c>
      <c r="K7" s="20" t="s">
        <v>1326</v>
      </c>
      <c r="L7" s="131"/>
    </row>
    <row r="8" spans="1:12" ht="41" customHeight="1" x14ac:dyDescent="0.2">
      <c r="A8" s="119"/>
      <c r="B8" s="124" t="s">
        <v>5</v>
      </c>
      <c r="C8" s="125"/>
      <c r="D8" s="67"/>
      <c r="E8" s="119"/>
      <c r="F8" s="124" t="s">
        <v>6</v>
      </c>
      <c r="G8" s="126"/>
      <c r="H8" s="67"/>
      <c r="I8" s="119"/>
      <c r="J8" s="124" t="s">
        <v>111</v>
      </c>
      <c r="K8" s="125"/>
      <c r="L8" s="67"/>
    </row>
    <row r="9" spans="1:12" ht="16" thickBot="1" x14ac:dyDescent="0.25">
      <c r="A9" s="120"/>
      <c r="B9" s="127" t="s">
        <v>4</v>
      </c>
      <c r="C9" s="128"/>
      <c r="D9" s="21">
        <f>D8*D6</f>
        <v>0</v>
      </c>
      <c r="E9" s="120"/>
      <c r="F9" s="127" t="s">
        <v>4</v>
      </c>
      <c r="G9" s="129"/>
      <c r="H9" s="21">
        <f>H8*H6</f>
        <v>0</v>
      </c>
      <c r="I9" s="120"/>
      <c r="J9" s="127" t="s">
        <v>4</v>
      </c>
      <c r="K9" s="128"/>
      <c r="L9" s="65">
        <f>L8*L6</f>
        <v>0</v>
      </c>
    </row>
    <row r="10" spans="1:12" ht="16" thickBot="1" x14ac:dyDescent="0.25">
      <c r="A10" s="49" t="s">
        <v>214</v>
      </c>
      <c r="B10" s="161" t="s">
        <v>172</v>
      </c>
      <c r="C10" s="161"/>
      <c r="D10" s="161"/>
      <c r="E10" s="161"/>
      <c r="F10" s="161"/>
      <c r="G10" s="161"/>
      <c r="H10" s="161"/>
      <c r="I10" s="223"/>
      <c r="J10" s="223"/>
      <c r="K10" s="43"/>
      <c r="L10" s="44"/>
    </row>
    <row r="11" spans="1:12" x14ac:dyDescent="0.2">
      <c r="A11" s="118"/>
      <c r="B11" s="16" t="s">
        <v>0</v>
      </c>
      <c r="C11" s="100" t="s">
        <v>1332</v>
      </c>
      <c r="D11" s="55" t="s">
        <v>546</v>
      </c>
      <c r="E11" s="118"/>
      <c r="F11" s="16" t="s">
        <v>0</v>
      </c>
      <c r="G11" s="100" t="s">
        <v>1331</v>
      </c>
      <c r="H11" s="55" t="s">
        <v>546</v>
      </c>
      <c r="I11" s="118"/>
      <c r="J11" s="16" t="s">
        <v>0</v>
      </c>
      <c r="K11" s="68" t="s">
        <v>1330</v>
      </c>
      <c r="L11" s="55" t="s">
        <v>546</v>
      </c>
    </row>
    <row r="12" spans="1:12" x14ac:dyDescent="0.2">
      <c r="A12" s="119"/>
      <c r="B12" s="19" t="s">
        <v>2</v>
      </c>
      <c r="C12" s="70" t="s">
        <v>1328</v>
      </c>
      <c r="D12" s="121">
        <f>5.4/H2</f>
        <v>0.83076923076923082</v>
      </c>
      <c r="E12" s="119"/>
      <c r="F12" s="19" t="s">
        <v>2</v>
      </c>
      <c r="G12" s="70" t="s">
        <v>1328</v>
      </c>
      <c r="H12" s="121">
        <f>5.4/H2</f>
        <v>0.83076923076923082</v>
      </c>
      <c r="I12" s="119"/>
      <c r="J12" s="19" t="s">
        <v>2</v>
      </c>
      <c r="K12" s="70" t="s">
        <v>1329</v>
      </c>
      <c r="L12" s="121">
        <f>150/H2</f>
        <v>23.076923076923077</v>
      </c>
    </row>
    <row r="13" spans="1:12" ht="44" x14ac:dyDescent="0.2">
      <c r="A13" s="119"/>
      <c r="B13" s="19" t="s">
        <v>3</v>
      </c>
      <c r="C13" s="20" t="s">
        <v>237</v>
      </c>
      <c r="D13" s="131"/>
      <c r="E13" s="119"/>
      <c r="F13" s="19" t="s">
        <v>3</v>
      </c>
      <c r="G13" s="20" t="s">
        <v>217</v>
      </c>
      <c r="H13" s="131"/>
      <c r="I13" s="119"/>
      <c r="J13" s="19" t="s">
        <v>3</v>
      </c>
      <c r="K13" s="20" t="s">
        <v>1333</v>
      </c>
      <c r="L13" s="131"/>
    </row>
    <row r="14" spans="1:12" ht="30" customHeight="1" x14ac:dyDescent="0.2">
      <c r="A14" s="119"/>
      <c r="B14" s="124" t="s">
        <v>5</v>
      </c>
      <c r="C14" s="125"/>
      <c r="D14" s="67"/>
      <c r="E14" s="119"/>
      <c r="F14" s="124" t="s">
        <v>6</v>
      </c>
      <c r="G14" s="126"/>
      <c r="H14" s="67"/>
      <c r="I14" s="119"/>
      <c r="J14" s="124" t="s">
        <v>111</v>
      </c>
      <c r="K14" s="125"/>
      <c r="L14" s="67"/>
    </row>
    <row r="15" spans="1:12" ht="16" thickBot="1" x14ac:dyDescent="0.25">
      <c r="A15" s="120"/>
      <c r="B15" s="127" t="s">
        <v>4</v>
      </c>
      <c r="C15" s="128"/>
      <c r="D15" s="21">
        <f>D14*D12</f>
        <v>0</v>
      </c>
      <c r="E15" s="120"/>
      <c r="F15" s="127" t="s">
        <v>4</v>
      </c>
      <c r="G15" s="129"/>
      <c r="H15" s="21">
        <f>H14*H12</f>
        <v>0</v>
      </c>
      <c r="I15" s="120"/>
      <c r="J15" s="127" t="s">
        <v>4</v>
      </c>
      <c r="K15" s="128"/>
      <c r="L15" s="65">
        <f>L14*L12</f>
        <v>0</v>
      </c>
    </row>
    <row r="16" spans="1:12" ht="16" thickBot="1" x14ac:dyDescent="0.25">
      <c r="A16" s="49" t="s">
        <v>214</v>
      </c>
      <c r="B16" s="161" t="s">
        <v>172</v>
      </c>
      <c r="C16" s="161"/>
      <c r="D16" s="161"/>
      <c r="E16" s="161"/>
      <c r="F16" s="161"/>
      <c r="G16" s="161"/>
      <c r="H16" s="161"/>
      <c r="I16" s="223"/>
      <c r="J16" s="223"/>
      <c r="K16" s="43"/>
      <c r="L16" s="44"/>
    </row>
    <row r="17" spans="1:12" x14ac:dyDescent="0.2">
      <c r="A17" s="118"/>
      <c r="B17" s="16" t="s">
        <v>0</v>
      </c>
      <c r="C17" s="100" t="s">
        <v>1334</v>
      </c>
      <c r="D17" s="55" t="s">
        <v>546</v>
      </c>
      <c r="E17" s="118"/>
      <c r="F17" s="16" t="s">
        <v>0</v>
      </c>
      <c r="G17" s="100" t="s">
        <v>1335</v>
      </c>
      <c r="H17" s="55" t="s">
        <v>546</v>
      </c>
      <c r="I17" s="118"/>
      <c r="J17" s="16" t="s">
        <v>0</v>
      </c>
      <c r="K17" s="68" t="s">
        <v>1336</v>
      </c>
      <c r="L17" s="55" t="s">
        <v>546</v>
      </c>
    </row>
    <row r="18" spans="1:12" x14ac:dyDescent="0.2">
      <c r="A18" s="119"/>
      <c r="B18" s="19" t="s">
        <v>2</v>
      </c>
      <c r="C18" s="70" t="s">
        <v>1339</v>
      </c>
      <c r="D18" s="121">
        <f>5.4/H2</f>
        <v>0.83076923076923082</v>
      </c>
      <c r="E18" s="119"/>
      <c r="F18" s="19" t="s">
        <v>2</v>
      </c>
      <c r="G18" s="70" t="s">
        <v>1339</v>
      </c>
      <c r="H18" s="121">
        <f>5.4/H2</f>
        <v>0.83076923076923082</v>
      </c>
      <c r="I18" s="119"/>
      <c r="J18" s="19" t="s">
        <v>2</v>
      </c>
      <c r="K18" s="70" t="s">
        <v>1337</v>
      </c>
      <c r="L18" s="121">
        <f>150/H2</f>
        <v>23.076923076923077</v>
      </c>
    </row>
    <row r="19" spans="1:12" ht="44" x14ac:dyDescent="0.2">
      <c r="A19" s="119"/>
      <c r="B19" s="19" t="s">
        <v>3</v>
      </c>
      <c r="C19" s="20" t="s">
        <v>237</v>
      </c>
      <c r="D19" s="131"/>
      <c r="E19" s="119"/>
      <c r="F19" s="19" t="s">
        <v>3</v>
      </c>
      <c r="G19" s="20" t="s">
        <v>217</v>
      </c>
      <c r="H19" s="131"/>
      <c r="I19" s="119"/>
      <c r="J19" s="19" t="s">
        <v>3</v>
      </c>
      <c r="K19" s="20" t="s">
        <v>1338</v>
      </c>
      <c r="L19" s="131"/>
    </row>
    <row r="20" spans="1:12" ht="29" customHeight="1" x14ac:dyDescent="0.2">
      <c r="A20" s="119"/>
      <c r="B20" s="124" t="s">
        <v>5</v>
      </c>
      <c r="C20" s="125"/>
      <c r="D20" s="67"/>
      <c r="E20" s="119"/>
      <c r="F20" s="124" t="s">
        <v>6</v>
      </c>
      <c r="G20" s="126"/>
      <c r="H20" s="67"/>
      <c r="I20" s="119"/>
      <c r="J20" s="124" t="s">
        <v>111</v>
      </c>
      <c r="K20" s="125"/>
      <c r="L20" s="67"/>
    </row>
    <row r="21" spans="1:12" ht="18" customHeight="1" thickBot="1" x14ac:dyDescent="0.25">
      <c r="A21" s="120"/>
      <c r="B21" s="127" t="s">
        <v>4</v>
      </c>
      <c r="C21" s="128"/>
      <c r="D21" s="21">
        <f>D20*D18</f>
        <v>0</v>
      </c>
      <c r="E21" s="120"/>
      <c r="F21" s="127" t="s">
        <v>4</v>
      </c>
      <c r="G21" s="129"/>
      <c r="H21" s="21">
        <f>H20*H18</f>
        <v>0</v>
      </c>
      <c r="I21" s="120"/>
      <c r="J21" s="127" t="s">
        <v>4</v>
      </c>
      <c r="K21" s="128"/>
      <c r="L21" s="65">
        <f>L20*L18</f>
        <v>0</v>
      </c>
    </row>
    <row r="22" spans="1:12" ht="18" customHeight="1" thickBot="1" x14ac:dyDescent="0.25">
      <c r="A22" s="49" t="s">
        <v>214</v>
      </c>
      <c r="B22" s="161" t="s">
        <v>172</v>
      </c>
      <c r="C22" s="161"/>
      <c r="D22" s="161"/>
      <c r="E22" s="161"/>
      <c r="F22" s="161"/>
      <c r="G22" s="161"/>
      <c r="H22" s="161"/>
      <c r="I22" s="223"/>
      <c r="J22" s="223"/>
      <c r="K22" s="43"/>
      <c r="L22" s="44"/>
    </row>
    <row r="23" spans="1:12" ht="18" customHeight="1" x14ac:dyDescent="0.2">
      <c r="A23" s="118"/>
      <c r="B23" s="16" t="s">
        <v>0</v>
      </c>
      <c r="C23" s="100" t="s">
        <v>1368</v>
      </c>
      <c r="D23" s="55" t="s">
        <v>546</v>
      </c>
      <c r="E23" s="118"/>
      <c r="F23" s="16" t="s">
        <v>0</v>
      </c>
      <c r="G23" s="100" t="s">
        <v>1369</v>
      </c>
      <c r="H23" s="55" t="s">
        <v>546</v>
      </c>
      <c r="I23" s="118"/>
      <c r="J23" s="16" t="s">
        <v>0</v>
      </c>
      <c r="K23" s="68" t="s">
        <v>1370</v>
      </c>
      <c r="L23" s="55" t="s">
        <v>546</v>
      </c>
    </row>
    <row r="24" spans="1:12" ht="18" customHeight="1" x14ac:dyDescent="0.2">
      <c r="A24" s="119"/>
      <c r="B24" s="19" t="s">
        <v>2</v>
      </c>
      <c r="C24" s="70" t="s">
        <v>1371</v>
      </c>
      <c r="D24" s="121">
        <f>5.4/H2</f>
        <v>0.83076923076923082</v>
      </c>
      <c r="E24" s="119"/>
      <c r="F24" s="19" t="s">
        <v>2</v>
      </c>
      <c r="G24" s="70" t="s">
        <v>1371</v>
      </c>
      <c r="H24" s="121">
        <f>5.4/H2</f>
        <v>0.83076923076923082</v>
      </c>
      <c r="I24" s="119"/>
      <c r="J24" s="19" t="s">
        <v>2</v>
      </c>
      <c r="K24" s="70" t="s">
        <v>1372</v>
      </c>
      <c r="L24" s="121">
        <f>150/H2</f>
        <v>23.076923076923077</v>
      </c>
    </row>
    <row r="25" spans="1:12" ht="44" customHeight="1" x14ac:dyDescent="0.2">
      <c r="A25" s="119"/>
      <c r="B25" s="19" t="s">
        <v>3</v>
      </c>
      <c r="C25" s="20" t="s">
        <v>237</v>
      </c>
      <c r="D25" s="131"/>
      <c r="E25" s="119"/>
      <c r="F25" s="19" t="s">
        <v>3</v>
      </c>
      <c r="G25" s="20" t="s">
        <v>217</v>
      </c>
      <c r="H25" s="131"/>
      <c r="I25" s="119"/>
      <c r="J25" s="19" t="s">
        <v>3</v>
      </c>
      <c r="K25" s="20" t="s">
        <v>1373</v>
      </c>
      <c r="L25" s="131"/>
    </row>
    <row r="26" spans="1:12" ht="30" customHeight="1" x14ac:dyDescent="0.2">
      <c r="A26" s="119"/>
      <c r="B26" s="124" t="s">
        <v>5</v>
      </c>
      <c r="C26" s="125"/>
      <c r="D26" s="67"/>
      <c r="E26" s="119"/>
      <c r="F26" s="124" t="s">
        <v>6</v>
      </c>
      <c r="G26" s="126"/>
      <c r="H26" s="67"/>
      <c r="I26" s="119"/>
      <c r="J26" s="124" t="s">
        <v>111</v>
      </c>
      <c r="K26" s="125"/>
      <c r="L26" s="67"/>
    </row>
    <row r="27" spans="1:12" ht="18" customHeight="1" thickBot="1" x14ac:dyDescent="0.25">
      <c r="A27" s="120"/>
      <c r="B27" s="127" t="s">
        <v>4</v>
      </c>
      <c r="C27" s="128"/>
      <c r="D27" s="21">
        <f>D26*D24</f>
        <v>0</v>
      </c>
      <c r="E27" s="120"/>
      <c r="F27" s="127" t="s">
        <v>4</v>
      </c>
      <c r="G27" s="129"/>
      <c r="H27" s="21">
        <f>H26*H24</f>
        <v>0</v>
      </c>
      <c r="I27" s="120"/>
      <c r="J27" s="127" t="s">
        <v>4</v>
      </c>
      <c r="K27" s="128"/>
      <c r="L27" s="65">
        <f>L26*L24</f>
        <v>0</v>
      </c>
    </row>
    <row r="28" spans="1:12" ht="18" customHeight="1" thickBot="1" x14ac:dyDescent="0.25">
      <c r="A28" s="49" t="s">
        <v>214</v>
      </c>
      <c r="B28" s="161" t="s">
        <v>172</v>
      </c>
      <c r="C28" s="161"/>
      <c r="D28" s="161"/>
      <c r="E28" s="161"/>
      <c r="F28" s="161"/>
      <c r="G28" s="161"/>
      <c r="H28" s="161"/>
      <c r="I28" s="223"/>
      <c r="J28" s="223"/>
      <c r="K28" s="43"/>
      <c r="L28" s="44"/>
    </row>
    <row r="29" spans="1:12" ht="18" customHeight="1" x14ac:dyDescent="0.2">
      <c r="A29" s="118"/>
      <c r="B29" s="16" t="s">
        <v>0</v>
      </c>
      <c r="C29" s="100" t="s">
        <v>1346</v>
      </c>
      <c r="D29" s="55" t="s">
        <v>546</v>
      </c>
      <c r="E29" s="118"/>
      <c r="F29" s="16" t="s">
        <v>0</v>
      </c>
      <c r="G29" s="100" t="s">
        <v>1347</v>
      </c>
      <c r="H29" s="55" t="s">
        <v>546</v>
      </c>
      <c r="I29" s="118"/>
      <c r="J29" s="16" t="s">
        <v>0</v>
      </c>
      <c r="K29" s="68" t="s">
        <v>1348</v>
      </c>
      <c r="L29" s="55" t="s">
        <v>546</v>
      </c>
    </row>
    <row r="30" spans="1:12" ht="18" customHeight="1" x14ac:dyDescent="0.2">
      <c r="A30" s="119"/>
      <c r="B30" s="19" t="s">
        <v>2</v>
      </c>
      <c r="C30" s="70" t="s">
        <v>1349</v>
      </c>
      <c r="D30" s="121">
        <f>5.4/H2</f>
        <v>0.83076923076923082</v>
      </c>
      <c r="E30" s="119"/>
      <c r="F30" s="19" t="s">
        <v>2</v>
      </c>
      <c r="G30" s="70" t="s">
        <v>1350</v>
      </c>
      <c r="H30" s="121">
        <f>5.4/H2</f>
        <v>0.83076923076923082</v>
      </c>
      <c r="I30" s="119"/>
      <c r="J30" s="19" t="s">
        <v>2</v>
      </c>
      <c r="K30" s="70" t="s">
        <v>1351</v>
      </c>
      <c r="L30" s="121">
        <f>150/H2</f>
        <v>23.076923076923077</v>
      </c>
    </row>
    <row r="31" spans="1:12" ht="41" customHeight="1" x14ac:dyDescent="0.2">
      <c r="A31" s="119"/>
      <c r="B31" s="19" t="s">
        <v>3</v>
      </c>
      <c r="C31" s="20" t="s">
        <v>237</v>
      </c>
      <c r="D31" s="131"/>
      <c r="E31" s="119"/>
      <c r="F31" s="19" t="s">
        <v>3</v>
      </c>
      <c r="G31" s="20" t="s">
        <v>217</v>
      </c>
      <c r="H31" s="131"/>
      <c r="I31" s="119"/>
      <c r="J31" s="19" t="s">
        <v>3</v>
      </c>
      <c r="K31" s="20" t="s">
        <v>1352</v>
      </c>
      <c r="L31" s="131"/>
    </row>
    <row r="32" spans="1:12" ht="29" customHeight="1" x14ac:dyDescent="0.2">
      <c r="A32" s="119"/>
      <c r="B32" s="124" t="s">
        <v>5</v>
      </c>
      <c r="C32" s="125"/>
      <c r="D32" s="67"/>
      <c r="E32" s="119"/>
      <c r="F32" s="124" t="s">
        <v>6</v>
      </c>
      <c r="G32" s="126"/>
      <c r="H32" s="67"/>
      <c r="I32" s="119"/>
      <c r="J32" s="124" t="s">
        <v>111</v>
      </c>
      <c r="K32" s="125"/>
      <c r="L32" s="67"/>
    </row>
    <row r="33" spans="1:12" ht="18" customHeight="1" thickBot="1" x14ac:dyDescent="0.25">
      <c r="A33" s="120"/>
      <c r="B33" s="127" t="s">
        <v>4</v>
      </c>
      <c r="C33" s="128"/>
      <c r="D33" s="21">
        <f>D32*D30</f>
        <v>0</v>
      </c>
      <c r="E33" s="120"/>
      <c r="F33" s="127" t="s">
        <v>4</v>
      </c>
      <c r="G33" s="129"/>
      <c r="H33" s="21">
        <f>H32*H30</f>
        <v>0</v>
      </c>
      <c r="I33" s="120"/>
      <c r="J33" s="127" t="s">
        <v>4</v>
      </c>
      <c r="K33" s="128"/>
      <c r="L33" s="65">
        <f>L32*L30</f>
        <v>0</v>
      </c>
    </row>
    <row r="34" spans="1:12" ht="16" customHeight="1" thickBot="1" x14ac:dyDescent="0.25">
      <c r="A34" s="49" t="s">
        <v>214</v>
      </c>
      <c r="B34" s="161" t="s">
        <v>172</v>
      </c>
      <c r="C34" s="161"/>
      <c r="D34" s="161"/>
      <c r="E34" s="161"/>
      <c r="F34" s="161"/>
      <c r="G34" s="161"/>
      <c r="H34" s="161"/>
      <c r="I34" s="223"/>
      <c r="J34" s="223"/>
      <c r="K34" s="43"/>
      <c r="L34" s="44"/>
    </row>
    <row r="35" spans="1:12" ht="16" customHeight="1" x14ac:dyDescent="0.2">
      <c r="A35" s="118"/>
      <c r="B35" s="16" t="s">
        <v>0</v>
      </c>
      <c r="C35" s="100" t="s">
        <v>1340</v>
      </c>
      <c r="D35" s="55" t="s">
        <v>546</v>
      </c>
      <c r="E35" s="118"/>
      <c r="F35" s="16" t="s">
        <v>0</v>
      </c>
      <c r="G35" s="100" t="s">
        <v>1341</v>
      </c>
      <c r="H35" s="55" t="s">
        <v>546</v>
      </c>
      <c r="I35" s="118"/>
      <c r="J35" s="16" t="s">
        <v>0</v>
      </c>
      <c r="K35" s="68" t="s">
        <v>1342</v>
      </c>
      <c r="L35" s="55" t="s">
        <v>546</v>
      </c>
    </row>
    <row r="36" spans="1:12" ht="19" customHeight="1" x14ac:dyDescent="0.2">
      <c r="A36" s="119"/>
      <c r="B36" s="19" t="s">
        <v>2</v>
      </c>
      <c r="C36" s="70" t="s">
        <v>1344</v>
      </c>
      <c r="D36" s="121">
        <f>5.4/H2</f>
        <v>0.83076923076923082</v>
      </c>
      <c r="E36" s="119"/>
      <c r="F36" s="19" t="s">
        <v>2</v>
      </c>
      <c r="G36" s="70" t="s">
        <v>1344</v>
      </c>
      <c r="H36" s="121">
        <f>5.4/H2</f>
        <v>0.83076923076923082</v>
      </c>
      <c r="I36" s="119"/>
      <c r="J36" s="19" t="s">
        <v>2</v>
      </c>
      <c r="K36" s="70" t="s">
        <v>1343</v>
      </c>
      <c r="L36" s="121">
        <f>150/H2</f>
        <v>23.076923076923077</v>
      </c>
    </row>
    <row r="37" spans="1:12" ht="44" customHeight="1" x14ac:dyDescent="0.2">
      <c r="A37" s="119"/>
      <c r="B37" s="19" t="s">
        <v>3</v>
      </c>
      <c r="C37" s="20" t="s">
        <v>237</v>
      </c>
      <c r="D37" s="131"/>
      <c r="E37" s="119"/>
      <c r="F37" s="19" t="s">
        <v>3</v>
      </c>
      <c r="G37" s="20" t="s">
        <v>217</v>
      </c>
      <c r="H37" s="131"/>
      <c r="I37" s="119"/>
      <c r="J37" s="19" t="s">
        <v>3</v>
      </c>
      <c r="K37" s="20" t="s">
        <v>1345</v>
      </c>
      <c r="L37" s="131"/>
    </row>
    <row r="38" spans="1:12" ht="24" customHeight="1" x14ac:dyDescent="0.2">
      <c r="A38" s="119"/>
      <c r="B38" s="124" t="s">
        <v>5</v>
      </c>
      <c r="C38" s="125"/>
      <c r="D38" s="67"/>
      <c r="E38" s="119"/>
      <c r="F38" s="124" t="s">
        <v>6</v>
      </c>
      <c r="G38" s="126"/>
      <c r="H38" s="67"/>
      <c r="I38" s="119"/>
      <c r="J38" s="124" t="s">
        <v>111</v>
      </c>
      <c r="K38" s="125"/>
      <c r="L38" s="67"/>
    </row>
    <row r="39" spans="1:12" ht="24" customHeight="1" thickBot="1" x14ac:dyDescent="0.25">
      <c r="A39" s="120"/>
      <c r="B39" s="127" t="s">
        <v>4</v>
      </c>
      <c r="C39" s="128"/>
      <c r="D39" s="21">
        <f>D38*D36</f>
        <v>0</v>
      </c>
      <c r="E39" s="120"/>
      <c r="F39" s="127" t="s">
        <v>4</v>
      </c>
      <c r="G39" s="129"/>
      <c r="H39" s="21">
        <f>H38*H36</f>
        <v>0</v>
      </c>
      <c r="I39" s="120"/>
      <c r="J39" s="127" t="s">
        <v>4</v>
      </c>
      <c r="K39" s="128"/>
      <c r="L39" s="65">
        <f>L38*L36</f>
        <v>0</v>
      </c>
    </row>
    <row r="40" spans="1:12" ht="16" thickBot="1" x14ac:dyDescent="0.25">
      <c r="A40" s="49" t="s">
        <v>214</v>
      </c>
      <c r="B40" s="161" t="s">
        <v>172</v>
      </c>
      <c r="C40" s="161"/>
      <c r="D40" s="161"/>
      <c r="E40" s="161"/>
      <c r="F40" s="161"/>
      <c r="G40" s="161"/>
      <c r="H40" s="161"/>
      <c r="I40" s="223"/>
      <c r="J40" s="223"/>
      <c r="K40" s="43"/>
      <c r="L40" s="44"/>
    </row>
    <row r="41" spans="1:12" x14ac:dyDescent="0.2">
      <c r="A41" s="118"/>
      <c r="B41" s="16" t="s">
        <v>0</v>
      </c>
      <c r="C41" s="100" t="s">
        <v>386</v>
      </c>
      <c r="D41" s="55" t="s">
        <v>546</v>
      </c>
      <c r="E41" s="118"/>
      <c r="F41" s="16" t="s">
        <v>0</v>
      </c>
      <c r="G41" s="100" t="s">
        <v>387</v>
      </c>
      <c r="H41" s="55" t="s">
        <v>546</v>
      </c>
      <c r="I41" s="118"/>
      <c r="J41" s="16" t="s">
        <v>0</v>
      </c>
      <c r="K41" s="68" t="s">
        <v>388</v>
      </c>
      <c r="L41" s="55" t="s">
        <v>546</v>
      </c>
    </row>
    <row r="42" spans="1:12" x14ac:dyDescent="0.2">
      <c r="A42" s="119"/>
      <c r="B42" s="19" t="s">
        <v>2</v>
      </c>
      <c r="C42" s="70" t="s">
        <v>746</v>
      </c>
      <c r="D42" s="121">
        <f>5.2/H2</f>
        <v>0.8</v>
      </c>
      <c r="E42" s="119"/>
      <c r="F42" s="19" t="s">
        <v>2</v>
      </c>
      <c r="G42" s="70" t="s">
        <v>746</v>
      </c>
      <c r="H42" s="121">
        <f>5.2/H2</f>
        <v>0.8</v>
      </c>
      <c r="I42" s="119"/>
      <c r="J42" s="19" t="s">
        <v>2</v>
      </c>
      <c r="K42" s="70" t="s">
        <v>749</v>
      </c>
      <c r="L42" s="121">
        <f>150/H2</f>
        <v>23.076923076923077</v>
      </c>
    </row>
    <row r="43" spans="1:12" ht="44" x14ac:dyDescent="0.2">
      <c r="A43" s="119"/>
      <c r="B43" s="19" t="s">
        <v>3</v>
      </c>
      <c r="C43" s="20" t="s">
        <v>237</v>
      </c>
      <c r="D43" s="131"/>
      <c r="E43" s="119"/>
      <c r="F43" s="19" t="s">
        <v>3</v>
      </c>
      <c r="G43" s="20" t="s">
        <v>217</v>
      </c>
      <c r="H43" s="131"/>
      <c r="I43" s="119"/>
      <c r="J43" s="19" t="s">
        <v>3</v>
      </c>
      <c r="K43" s="20" t="s">
        <v>389</v>
      </c>
      <c r="L43" s="131"/>
    </row>
    <row r="44" spans="1:12" ht="31" customHeight="1" x14ac:dyDescent="0.2">
      <c r="A44" s="119"/>
      <c r="B44" s="124" t="s">
        <v>5</v>
      </c>
      <c r="C44" s="125"/>
      <c r="D44" s="67"/>
      <c r="E44" s="119"/>
      <c r="F44" s="124" t="s">
        <v>6</v>
      </c>
      <c r="G44" s="126"/>
      <c r="H44" s="67"/>
      <c r="I44" s="119"/>
      <c r="J44" s="124" t="s">
        <v>111</v>
      </c>
      <c r="K44" s="125"/>
      <c r="L44" s="67"/>
    </row>
    <row r="45" spans="1:12" ht="16" thickBot="1" x14ac:dyDescent="0.25">
      <c r="A45" s="120"/>
      <c r="B45" s="127" t="s">
        <v>4</v>
      </c>
      <c r="C45" s="128"/>
      <c r="D45" s="21">
        <f>D44*D42</f>
        <v>0</v>
      </c>
      <c r="E45" s="120"/>
      <c r="F45" s="127" t="s">
        <v>4</v>
      </c>
      <c r="G45" s="129"/>
      <c r="H45" s="21">
        <f>H44*H42</f>
        <v>0</v>
      </c>
      <c r="I45" s="120"/>
      <c r="J45" s="127" t="s">
        <v>4</v>
      </c>
      <c r="K45" s="128"/>
      <c r="L45" s="65">
        <f>L44*L42</f>
        <v>0</v>
      </c>
    </row>
    <row r="46" spans="1:12" ht="16" thickBot="1" x14ac:dyDescent="0.25">
      <c r="A46" s="49" t="s">
        <v>214</v>
      </c>
      <c r="B46" s="161" t="s">
        <v>172</v>
      </c>
      <c r="C46" s="161"/>
      <c r="D46" s="161"/>
      <c r="E46" s="161"/>
      <c r="F46" s="161"/>
      <c r="G46" s="161"/>
      <c r="H46" s="161"/>
      <c r="I46" s="223"/>
      <c r="J46" s="223"/>
      <c r="K46" s="43"/>
      <c r="L46" s="44"/>
    </row>
    <row r="47" spans="1:12" x14ac:dyDescent="0.2">
      <c r="A47" s="118"/>
      <c r="B47" s="16" t="s">
        <v>0</v>
      </c>
      <c r="C47" s="100" t="s">
        <v>390</v>
      </c>
      <c r="D47" s="55" t="s">
        <v>546</v>
      </c>
      <c r="E47" s="118"/>
      <c r="F47" s="16" t="s">
        <v>0</v>
      </c>
      <c r="G47" s="100" t="s">
        <v>391</v>
      </c>
      <c r="H47" s="55" t="s">
        <v>546</v>
      </c>
      <c r="I47" s="118"/>
      <c r="J47" s="16" t="s">
        <v>0</v>
      </c>
      <c r="K47" s="68" t="s">
        <v>392</v>
      </c>
      <c r="L47" s="55" t="s">
        <v>546</v>
      </c>
    </row>
    <row r="48" spans="1:12" ht="24" x14ac:dyDescent="0.2">
      <c r="A48" s="119"/>
      <c r="B48" s="19" t="s">
        <v>2</v>
      </c>
      <c r="C48" s="70" t="s">
        <v>745</v>
      </c>
      <c r="D48" s="121">
        <f>5.2/H2</f>
        <v>0.8</v>
      </c>
      <c r="E48" s="119"/>
      <c r="F48" s="19" t="s">
        <v>2</v>
      </c>
      <c r="G48" s="70" t="s">
        <v>745</v>
      </c>
      <c r="H48" s="121">
        <f>5.2/H2</f>
        <v>0.8</v>
      </c>
      <c r="I48" s="119"/>
      <c r="J48" s="19" t="s">
        <v>2</v>
      </c>
      <c r="K48" s="70" t="s">
        <v>751</v>
      </c>
      <c r="L48" s="121">
        <f>150/H2</f>
        <v>23.076923076923077</v>
      </c>
    </row>
    <row r="49" spans="1:12" ht="44" x14ac:dyDescent="0.2">
      <c r="A49" s="119"/>
      <c r="B49" s="19" t="s">
        <v>3</v>
      </c>
      <c r="C49" s="20" t="s">
        <v>237</v>
      </c>
      <c r="D49" s="131"/>
      <c r="E49" s="119"/>
      <c r="F49" s="19" t="s">
        <v>3</v>
      </c>
      <c r="G49" s="20" t="s">
        <v>217</v>
      </c>
      <c r="H49" s="131"/>
      <c r="I49" s="119"/>
      <c r="J49" s="19" t="s">
        <v>3</v>
      </c>
      <c r="K49" s="20" t="s">
        <v>393</v>
      </c>
      <c r="L49" s="131"/>
    </row>
    <row r="50" spans="1:12" ht="31" customHeight="1" x14ac:dyDescent="0.2">
      <c r="A50" s="119"/>
      <c r="B50" s="124" t="s">
        <v>5</v>
      </c>
      <c r="C50" s="125"/>
      <c r="D50" s="67"/>
      <c r="E50" s="119"/>
      <c r="F50" s="124" t="s">
        <v>6</v>
      </c>
      <c r="G50" s="126"/>
      <c r="H50" s="67"/>
      <c r="I50" s="119"/>
      <c r="J50" s="124" t="s">
        <v>111</v>
      </c>
      <c r="K50" s="125"/>
      <c r="L50" s="67"/>
    </row>
    <row r="51" spans="1:12" ht="16" thickBot="1" x14ac:dyDescent="0.25">
      <c r="A51" s="120"/>
      <c r="B51" s="127" t="s">
        <v>4</v>
      </c>
      <c r="C51" s="128"/>
      <c r="D51" s="65">
        <f>D50*D48</f>
        <v>0</v>
      </c>
      <c r="E51" s="120"/>
      <c r="F51" s="127" t="s">
        <v>4</v>
      </c>
      <c r="G51" s="129"/>
      <c r="H51" s="65">
        <f>H50*H48</f>
        <v>0</v>
      </c>
      <c r="I51" s="120"/>
      <c r="J51" s="127" t="s">
        <v>4</v>
      </c>
      <c r="K51" s="128"/>
      <c r="L51" s="65">
        <f>L50*L48</f>
        <v>0</v>
      </c>
    </row>
    <row r="52" spans="1:12" ht="16" thickBot="1" x14ac:dyDescent="0.25">
      <c r="A52" s="49" t="s">
        <v>214</v>
      </c>
      <c r="B52" s="161" t="s">
        <v>172</v>
      </c>
      <c r="C52" s="161"/>
      <c r="D52" s="161"/>
      <c r="E52" s="161"/>
      <c r="F52" s="161"/>
      <c r="G52" s="161"/>
      <c r="H52" s="161"/>
      <c r="I52" s="223"/>
      <c r="J52" s="223"/>
      <c r="K52" s="43"/>
      <c r="L52" s="44"/>
    </row>
    <row r="53" spans="1:12" x14ac:dyDescent="0.2">
      <c r="A53" s="118"/>
      <c r="B53" s="16" t="s">
        <v>0</v>
      </c>
      <c r="C53" s="100" t="s">
        <v>213</v>
      </c>
      <c r="D53" s="55" t="s">
        <v>546</v>
      </c>
      <c r="E53" s="118"/>
      <c r="F53" s="16" t="s">
        <v>0</v>
      </c>
      <c r="G53" s="100" t="s">
        <v>215</v>
      </c>
      <c r="H53" s="55" t="s">
        <v>546</v>
      </c>
      <c r="I53" s="118"/>
      <c r="J53" s="16" t="s">
        <v>0</v>
      </c>
      <c r="K53" s="68" t="s">
        <v>300</v>
      </c>
      <c r="L53" s="55" t="s">
        <v>546</v>
      </c>
    </row>
    <row r="54" spans="1:12" x14ac:dyDescent="0.2">
      <c r="A54" s="119"/>
      <c r="B54" s="19" t="s">
        <v>2</v>
      </c>
      <c r="C54" s="70" t="s">
        <v>807</v>
      </c>
      <c r="D54" s="121">
        <f>5/H2</f>
        <v>0.76923076923076927</v>
      </c>
      <c r="E54" s="119"/>
      <c r="F54" s="19" t="s">
        <v>2</v>
      </c>
      <c r="G54" s="70" t="s">
        <v>807</v>
      </c>
      <c r="H54" s="121">
        <f>5/H2</f>
        <v>0.76923076923076927</v>
      </c>
      <c r="I54" s="119"/>
      <c r="J54" s="19" t="s">
        <v>2</v>
      </c>
      <c r="K54" s="70" t="s">
        <v>808</v>
      </c>
      <c r="L54" s="121">
        <f>150/H2</f>
        <v>23.076923076923077</v>
      </c>
    </row>
    <row r="55" spans="1:12" ht="44" x14ac:dyDescent="0.2">
      <c r="A55" s="119"/>
      <c r="B55" s="19" t="s">
        <v>3</v>
      </c>
      <c r="C55" s="20" t="s">
        <v>237</v>
      </c>
      <c r="D55" s="131"/>
      <c r="E55" s="119"/>
      <c r="F55" s="19" t="s">
        <v>3</v>
      </c>
      <c r="G55" s="20" t="s">
        <v>217</v>
      </c>
      <c r="H55" s="131"/>
      <c r="I55" s="119"/>
      <c r="J55" s="19" t="s">
        <v>3</v>
      </c>
      <c r="K55" s="20" t="s">
        <v>301</v>
      </c>
      <c r="L55" s="131"/>
    </row>
    <row r="56" spans="1:12" ht="30" customHeight="1" x14ac:dyDescent="0.2">
      <c r="A56" s="119"/>
      <c r="B56" s="124" t="s">
        <v>5</v>
      </c>
      <c r="C56" s="125"/>
      <c r="D56" s="67"/>
      <c r="E56" s="119"/>
      <c r="F56" s="124" t="s">
        <v>6</v>
      </c>
      <c r="G56" s="126"/>
      <c r="H56" s="67"/>
      <c r="I56" s="119"/>
      <c r="J56" s="124" t="s">
        <v>111</v>
      </c>
      <c r="K56" s="125"/>
      <c r="L56" s="67"/>
    </row>
    <row r="57" spans="1:12" ht="16" thickBot="1" x14ac:dyDescent="0.25">
      <c r="A57" s="120"/>
      <c r="B57" s="127" t="s">
        <v>4</v>
      </c>
      <c r="C57" s="128"/>
      <c r="D57" s="65">
        <f>D56*D54</f>
        <v>0</v>
      </c>
      <c r="E57" s="120"/>
      <c r="F57" s="127" t="s">
        <v>4</v>
      </c>
      <c r="G57" s="129"/>
      <c r="H57" s="65">
        <f>H56*H54</f>
        <v>0</v>
      </c>
      <c r="I57" s="120"/>
      <c r="J57" s="127" t="s">
        <v>4</v>
      </c>
      <c r="K57" s="128"/>
      <c r="L57" s="65">
        <f>L56*L54</f>
        <v>0</v>
      </c>
    </row>
    <row r="58" spans="1:12" ht="17" thickBot="1" x14ac:dyDescent="0.25">
      <c r="A58" s="45"/>
      <c r="B58" s="161" t="s">
        <v>172</v>
      </c>
      <c r="C58" s="161"/>
      <c r="D58" s="161"/>
      <c r="E58" s="161"/>
      <c r="F58" s="161"/>
      <c r="G58" s="161"/>
      <c r="H58" s="161"/>
      <c r="I58" s="223"/>
      <c r="J58" s="223"/>
      <c r="K58" s="43"/>
      <c r="L58" s="44"/>
    </row>
    <row r="59" spans="1:12" x14ac:dyDescent="0.2">
      <c r="A59" s="224"/>
      <c r="B59" s="16" t="s">
        <v>0</v>
      </c>
      <c r="C59" s="100" t="s">
        <v>534</v>
      </c>
      <c r="D59" s="55" t="s">
        <v>546</v>
      </c>
      <c r="E59" s="118"/>
      <c r="F59" s="16" t="s">
        <v>0</v>
      </c>
      <c r="G59" s="100" t="s">
        <v>535</v>
      </c>
      <c r="H59" s="55" t="s">
        <v>546</v>
      </c>
      <c r="I59" s="118"/>
      <c r="J59" s="16" t="s">
        <v>0</v>
      </c>
      <c r="K59" s="68" t="s">
        <v>536</v>
      </c>
      <c r="L59" s="55" t="s">
        <v>546</v>
      </c>
    </row>
    <row r="60" spans="1:12" ht="24" x14ac:dyDescent="0.2">
      <c r="A60" s="218"/>
      <c r="B60" s="19" t="s">
        <v>2</v>
      </c>
      <c r="C60" s="70" t="s">
        <v>804</v>
      </c>
      <c r="D60" s="121">
        <f>5/H2</f>
        <v>0.76923076923076927</v>
      </c>
      <c r="E60" s="119"/>
      <c r="F60" s="19" t="s">
        <v>2</v>
      </c>
      <c r="G60" s="70" t="s">
        <v>805</v>
      </c>
      <c r="H60" s="121">
        <f>5/H2</f>
        <v>0.76923076923076927</v>
      </c>
      <c r="I60" s="119"/>
      <c r="J60" s="19" t="s">
        <v>2</v>
      </c>
      <c r="K60" s="70" t="s">
        <v>806</v>
      </c>
      <c r="L60" s="121">
        <f>150/H2</f>
        <v>23.076923076923077</v>
      </c>
    </row>
    <row r="61" spans="1:12" ht="44" x14ac:dyDescent="0.2">
      <c r="A61" s="218"/>
      <c r="B61" s="19" t="s">
        <v>3</v>
      </c>
      <c r="C61" s="20" t="s">
        <v>237</v>
      </c>
      <c r="D61" s="131"/>
      <c r="E61" s="119"/>
      <c r="F61" s="19" t="s">
        <v>3</v>
      </c>
      <c r="G61" s="20" t="s">
        <v>217</v>
      </c>
      <c r="H61" s="131"/>
      <c r="I61" s="119"/>
      <c r="J61" s="19" t="s">
        <v>3</v>
      </c>
      <c r="K61" s="20" t="s">
        <v>537</v>
      </c>
      <c r="L61" s="131"/>
    </row>
    <row r="62" spans="1:12" ht="30" customHeight="1" x14ac:dyDescent="0.2">
      <c r="A62" s="218"/>
      <c r="B62" s="124" t="s">
        <v>5</v>
      </c>
      <c r="C62" s="125"/>
      <c r="D62" s="67"/>
      <c r="E62" s="119"/>
      <c r="F62" s="124" t="s">
        <v>6</v>
      </c>
      <c r="G62" s="126"/>
      <c r="H62" s="67"/>
      <c r="I62" s="119"/>
      <c r="J62" s="124" t="s">
        <v>111</v>
      </c>
      <c r="K62" s="125"/>
      <c r="L62" s="67"/>
    </row>
    <row r="63" spans="1:12" ht="16" thickBot="1" x14ac:dyDescent="0.25">
      <c r="A63" s="225"/>
      <c r="B63" s="127" t="s">
        <v>4</v>
      </c>
      <c r="C63" s="128"/>
      <c r="D63" s="21">
        <f>D62*D60</f>
        <v>0</v>
      </c>
      <c r="E63" s="120"/>
      <c r="F63" s="127" t="s">
        <v>4</v>
      </c>
      <c r="G63" s="129"/>
      <c r="H63" s="21">
        <f>H62*H60</f>
        <v>0</v>
      </c>
      <c r="I63" s="120"/>
      <c r="J63" s="127" t="s">
        <v>4</v>
      </c>
      <c r="K63" s="128"/>
      <c r="L63" s="21">
        <f>L62*L60</f>
        <v>0</v>
      </c>
    </row>
    <row r="64" spans="1:12" ht="17" thickBot="1" x14ac:dyDescent="0.25">
      <c r="A64" s="45"/>
      <c r="B64" s="161" t="s">
        <v>172</v>
      </c>
      <c r="C64" s="161"/>
      <c r="D64" s="161"/>
      <c r="E64" s="161"/>
      <c r="F64" s="161"/>
      <c r="G64" s="161"/>
      <c r="H64" s="161"/>
      <c r="I64" s="223"/>
      <c r="J64" s="223"/>
      <c r="K64" s="43"/>
      <c r="L64" s="44"/>
    </row>
    <row r="65" spans="1:12" x14ac:dyDescent="0.2">
      <c r="A65" s="224"/>
      <c r="B65" s="16" t="s">
        <v>0</v>
      </c>
      <c r="C65" s="100" t="s">
        <v>1319</v>
      </c>
      <c r="D65" s="99" t="s">
        <v>546</v>
      </c>
      <c r="E65" s="118"/>
      <c r="F65" s="16" t="s">
        <v>0</v>
      </c>
      <c r="G65" s="100" t="s">
        <v>1320</v>
      </c>
      <c r="H65" s="55" t="s">
        <v>546</v>
      </c>
      <c r="I65" s="118"/>
      <c r="J65" s="16" t="s">
        <v>0</v>
      </c>
      <c r="K65" s="68" t="s">
        <v>1321</v>
      </c>
      <c r="L65" s="55" t="s">
        <v>546</v>
      </c>
    </row>
    <row r="66" spans="1:12" ht="24" x14ac:dyDescent="0.2">
      <c r="A66" s="218"/>
      <c r="B66" s="19" t="s">
        <v>2</v>
      </c>
      <c r="C66" s="70" t="s">
        <v>1316</v>
      </c>
      <c r="D66" s="121">
        <f>5.2/H2</f>
        <v>0.8</v>
      </c>
      <c r="E66" s="119"/>
      <c r="F66" s="19" t="s">
        <v>2</v>
      </c>
      <c r="G66" s="70" t="s">
        <v>1317</v>
      </c>
      <c r="H66" s="121">
        <f>5.2/H2</f>
        <v>0.8</v>
      </c>
      <c r="I66" s="119"/>
      <c r="J66" s="19" t="s">
        <v>2</v>
      </c>
      <c r="K66" s="70" t="s">
        <v>1318</v>
      </c>
      <c r="L66" s="121">
        <f>150/H2</f>
        <v>23.076923076923077</v>
      </c>
    </row>
    <row r="67" spans="1:12" ht="44" x14ac:dyDescent="0.2">
      <c r="A67" s="218"/>
      <c r="B67" s="19" t="s">
        <v>3</v>
      </c>
      <c r="C67" s="20" t="s">
        <v>237</v>
      </c>
      <c r="D67" s="131"/>
      <c r="E67" s="119"/>
      <c r="F67" s="19" t="s">
        <v>3</v>
      </c>
      <c r="G67" s="20" t="s">
        <v>217</v>
      </c>
      <c r="H67" s="222"/>
      <c r="I67" s="119"/>
      <c r="J67" s="19" t="s">
        <v>3</v>
      </c>
      <c r="K67" s="20" t="s">
        <v>1322</v>
      </c>
      <c r="L67" s="131"/>
    </row>
    <row r="68" spans="1:12" ht="28" customHeight="1" x14ac:dyDescent="0.2">
      <c r="A68" s="218"/>
      <c r="B68" s="124" t="s">
        <v>5</v>
      </c>
      <c r="C68" s="125"/>
      <c r="D68" s="67"/>
      <c r="E68" s="119"/>
      <c r="F68" s="124" t="s">
        <v>6</v>
      </c>
      <c r="G68" s="126"/>
      <c r="H68" s="67"/>
      <c r="I68" s="119"/>
      <c r="J68" s="124" t="s">
        <v>111</v>
      </c>
      <c r="K68" s="125"/>
      <c r="L68" s="67"/>
    </row>
    <row r="69" spans="1:12" ht="16" thickBot="1" x14ac:dyDescent="0.25">
      <c r="A69" s="225"/>
      <c r="B69" s="127" t="s">
        <v>4</v>
      </c>
      <c r="C69" s="128"/>
      <c r="D69" s="21">
        <f>D68*D66</f>
        <v>0</v>
      </c>
      <c r="E69" s="120"/>
      <c r="F69" s="127" t="s">
        <v>4</v>
      </c>
      <c r="G69" s="129"/>
      <c r="H69" s="21">
        <f>H68*H66</f>
        <v>0</v>
      </c>
      <c r="I69" s="120"/>
      <c r="J69" s="127" t="s">
        <v>4</v>
      </c>
      <c r="K69" s="128"/>
      <c r="L69" s="21">
        <f>L68*L66</f>
        <v>0</v>
      </c>
    </row>
    <row r="70" spans="1:12" ht="16" thickBot="1" x14ac:dyDescent="0.25">
      <c r="A70" s="49" t="s">
        <v>214</v>
      </c>
      <c r="B70" s="161" t="s">
        <v>172</v>
      </c>
      <c r="C70" s="161"/>
      <c r="D70" s="161"/>
      <c r="E70" s="161"/>
      <c r="F70" s="161"/>
      <c r="G70" s="161"/>
      <c r="H70" s="161"/>
      <c r="I70" s="223"/>
      <c r="J70" s="223"/>
      <c r="K70" s="43"/>
      <c r="L70" s="44"/>
    </row>
    <row r="71" spans="1:12" x14ac:dyDescent="0.2">
      <c r="A71" s="118"/>
      <c r="B71" s="16" t="s">
        <v>0</v>
      </c>
      <c r="C71" s="100" t="s">
        <v>382</v>
      </c>
      <c r="D71" s="55" t="s">
        <v>546</v>
      </c>
      <c r="E71" s="118"/>
      <c r="F71" s="16" t="s">
        <v>0</v>
      </c>
      <c r="G71" s="100" t="s">
        <v>383</v>
      </c>
      <c r="H71" s="55" t="s">
        <v>546</v>
      </c>
      <c r="I71" s="118"/>
      <c r="J71" s="16" t="s">
        <v>0</v>
      </c>
      <c r="K71" s="68" t="s">
        <v>384</v>
      </c>
      <c r="L71" s="55" t="s">
        <v>546</v>
      </c>
    </row>
    <row r="72" spans="1:12" x14ac:dyDescent="0.2">
      <c r="A72" s="119"/>
      <c r="B72" s="19" t="s">
        <v>2</v>
      </c>
      <c r="C72" s="70" t="s">
        <v>800</v>
      </c>
      <c r="D72" s="121">
        <f>5/H2</f>
        <v>0.76923076923076927</v>
      </c>
      <c r="E72" s="119"/>
      <c r="F72" s="19" t="s">
        <v>2</v>
      </c>
      <c r="G72" s="70" t="s">
        <v>800</v>
      </c>
      <c r="H72" s="121">
        <f>5/H2</f>
        <v>0.76923076923076927</v>
      </c>
      <c r="I72" s="119"/>
      <c r="J72" s="19" t="s">
        <v>2</v>
      </c>
      <c r="K72" s="70" t="s">
        <v>802</v>
      </c>
      <c r="L72" s="121">
        <f>150/H2</f>
        <v>23.076923076923077</v>
      </c>
    </row>
    <row r="73" spans="1:12" ht="44" x14ac:dyDescent="0.2">
      <c r="A73" s="119"/>
      <c r="B73" s="19" t="s">
        <v>3</v>
      </c>
      <c r="C73" s="20" t="s">
        <v>237</v>
      </c>
      <c r="D73" s="131"/>
      <c r="E73" s="119"/>
      <c r="F73" s="19" t="s">
        <v>3</v>
      </c>
      <c r="G73" s="20" t="s">
        <v>217</v>
      </c>
      <c r="H73" s="131"/>
      <c r="I73" s="119"/>
      <c r="J73" s="19" t="s">
        <v>3</v>
      </c>
      <c r="K73" s="20" t="s">
        <v>385</v>
      </c>
      <c r="L73" s="131"/>
    </row>
    <row r="74" spans="1:12" ht="32" customHeight="1" x14ac:dyDescent="0.2">
      <c r="A74" s="119"/>
      <c r="B74" s="124" t="s">
        <v>5</v>
      </c>
      <c r="C74" s="125"/>
      <c r="D74" s="67"/>
      <c r="E74" s="119"/>
      <c r="F74" s="124" t="s">
        <v>6</v>
      </c>
      <c r="G74" s="126"/>
      <c r="H74" s="67"/>
      <c r="I74" s="119"/>
      <c r="J74" s="124" t="s">
        <v>111</v>
      </c>
      <c r="K74" s="125"/>
      <c r="L74" s="67"/>
    </row>
    <row r="75" spans="1:12" ht="16" thickBot="1" x14ac:dyDescent="0.25">
      <c r="A75" s="120"/>
      <c r="B75" s="127" t="s">
        <v>4</v>
      </c>
      <c r="C75" s="128"/>
      <c r="D75" s="65">
        <f>D74*D72</f>
        <v>0</v>
      </c>
      <c r="E75" s="120"/>
      <c r="F75" s="127" t="s">
        <v>4</v>
      </c>
      <c r="G75" s="129"/>
      <c r="H75" s="65">
        <f>H74*H72</f>
        <v>0</v>
      </c>
      <c r="I75" s="120"/>
      <c r="J75" s="127" t="s">
        <v>4</v>
      </c>
      <c r="K75" s="128"/>
      <c r="L75" s="65">
        <f>L74*L72</f>
        <v>0</v>
      </c>
    </row>
    <row r="76" spans="1:12" ht="17" thickBot="1" x14ac:dyDescent="0.25">
      <c r="A76" s="45"/>
      <c r="B76" s="161" t="s">
        <v>172</v>
      </c>
      <c r="C76" s="161"/>
      <c r="D76" s="161"/>
      <c r="E76" s="161"/>
      <c r="F76" s="161"/>
      <c r="G76" s="161"/>
      <c r="H76" s="161"/>
      <c r="I76" s="223"/>
      <c r="J76" s="223"/>
      <c r="K76" s="43"/>
      <c r="L76" s="44"/>
    </row>
    <row r="77" spans="1:12" x14ac:dyDescent="0.2">
      <c r="A77" s="224"/>
      <c r="B77" s="16" t="s">
        <v>0</v>
      </c>
      <c r="C77" s="100" t="s">
        <v>538</v>
      </c>
      <c r="D77" s="55" t="s">
        <v>546</v>
      </c>
      <c r="E77" s="118"/>
      <c r="F77" s="16" t="s">
        <v>0</v>
      </c>
      <c r="G77" s="100" t="s">
        <v>539</v>
      </c>
      <c r="H77" s="55" t="s">
        <v>546</v>
      </c>
      <c r="I77" s="118"/>
      <c r="J77" s="16" t="s">
        <v>0</v>
      </c>
      <c r="K77" s="68" t="s">
        <v>540</v>
      </c>
      <c r="L77" s="55" t="s">
        <v>546</v>
      </c>
    </row>
    <row r="78" spans="1:12" ht="24" x14ac:dyDescent="0.2">
      <c r="A78" s="218"/>
      <c r="B78" s="19" t="s">
        <v>2</v>
      </c>
      <c r="C78" s="70" t="s">
        <v>799</v>
      </c>
      <c r="D78" s="121">
        <f>5.2/H2</f>
        <v>0.8</v>
      </c>
      <c r="E78" s="119"/>
      <c r="F78" s="19" t="s">
        <v>2</v>
      </c>
      <c r="G78" s="70" t="s">
        <v>801</v>
      </c>
      <c r="H78" s="121">
        <f>5.2/H2</f>
        <v>0.8</v>
      </c>
      <c r="I78" s="119"/>
      <c r="J78" s="19" t="s">
        <v>2</v>
      </c>
      <c r="K78" s="70" t="s">
        <v>803</v>
      </c>
      <c r="L78" s="121">
        <f>150/H2</f>
        <v>23.076923076923077</v>
      </c>
    </row>
    <row r="79" spans="1:12" ht="44" x14ac:dyDescent="0.2">
      <c r="A79" s="218"/>
      <c r="B79" s="19" t="s">
        <v>3</v>
      </c>
      <c r="C79" s="20" t="s">
        <v>237</v>
      </c>
      <c r="D79" s="131"/>
      <c r="E79" s="119"/>
      <c r="F79" s="19" t="s">
        <v>3</v>
      </c>
      <c r="G79" s="20" t="s">
        <v>217</v>
      </c>
      <c r="H79" s="131"/>
      <c r="I79" s="119"/>
      <c r="J79" s="19" t="s">
        <v>3</v>
      </c>
      <c r="K79" s="20" t="s">
        <v>541</v>
      </c>
      <c r="L79" s="131"/>
    </row>
    <row r="80" spans="1:12" ht="29" customHeight="1" x14ac:dyDescent="0.2">
      <c r="A80" s="218"/>
      <c r="B80" s="124" t="s">
        <v>5</v>
      </c>
      <c r="C80" s="125"/>
      <c r="D80" s="67"/>
      <c r="E80" s="119"/>
      <c r="F80" s="124" t="s">
        <v>6</v>
      </c>
      <c r="G80" s="126"/>
      <c r="H80" s="67"/>
      <c r="I80" s="119"/>
      <c r="J80" s="124" t="s">
        <v>111</v>
      </c>
      <c r="K80" s="125"/>
      <c r="L80" s="67"/>
    </row>
    <row r="81" spans="1:12" ht="16" thickBot="1" x14ac:dyDescent="0.25">
      <c r="A81" s="225"/>
      <c r="B81" s="127" t="s">
        <v>4</v>
      </c>
      <c r="C81" s="128"/>
      <c r="D81" s="65">
        <f>D80*D78</f>
        <v>0</v>
      </c>
      <c r="E81" s="120"/>
      <c r="F81" s="127" t="s">
        <v>4</v>
      </c>
      <c r="G81" s="129"/>
      <c r="H81" s="65">
        <f>H80*H78</f>
        <v>0</v>
      </c>
      <c r="I81" s="120"/>
      <c r="J81" s="127" t="s">
        <v>4</v>
      </c>
      <c r="K81" s="128"/>
      <c r="L81" s="65">
        <f>L80*L78</f>
        <v>0</v>
      </c>
    </row>
    <row r="82" spans="1:12" ht="17" thickBot="1" x14ac:dyDescent="0.25">
      <c r="A82" s="45"/>
      <c r="B82" s="161" t="s">
        <v>172</v>
      </c>
      <c r="C82" s="161"/>
      <c r="D82" s="161"/>
      <c r="E82" s="161"/>
      <c r="F82" s="161"/>
      <c r="G82" s="161"/>
      <c r="H82" s="161"/>
      <c r="I82" s="223"/>
      <c r="J82" s="223"/>
      <c r="K82" s="43"/>
      <c r="L82" s="44"/>
    </row>
    <row r="83" spans="1:12" x14ac:dyDescent="0.2">
      <c r="A83" s="224"/>
      <c r="B83" s="16" t="s">
        <v>0</v>
      </c>
      <c r="C83" s="100" t="s">
        <v>542</v>
      </c>
      <c r="D83" s="55" t="s">
        <v>546</v>
      </c>
      <c r="E83" s="118"/>
      <c r="F83" s="16" t="s">
        <v>0</v>
      </c>
      <c r="G83" s="100" t="s">
        <v>543</v>
      </c>
      <c r="H83" s="55" t="s">
        <v>546</v>
      </c>
      <c r="I83" s="118"/>
      <c r="J83" s="16" t="s">
        <v>0</v>
      </c>
      <c r="K83" s="68" t="s">
        <v>544</v>
      </c>
      <c r="L83" s="55" t="s">
        <v>546</v>
      </c>
    </row>
    <row r="84" spans="1:12" ht="24" x14ac:dyDescent="0.2">
      <c r="A84" s="218"/>
      <c r="B84" s="19" t="s">
        <v>2</v>
      </c>
      <c r="C84" s="70" t="s">
        <v>758</v>
      </c>
      <c r="D84" s="121">
        <f>5.2/H2</f>
        <v>0.8</v>
      </c>
      <c r="E84" s="119"/>
      <c r="F84" s="19" t="s">
        <v>2</v>
      </c>
      <c r="G84" s="70" t="s">
        <v>759</v>
      </c>
      <c r="H84" s="121">
        <f>5.2/H2</f>
        <v>0.8</v>
      </c>
      <c r="I84" s="119"/>
      <c r="J84" s="19" t="s">
        <v>2</v>
      </c>
      <c r="K84" s="70" t="s">
        <v>1359</v>
      </c>
      <c r="L84" s="121">
        <f>150/H2</f>
        <v>23.076923076923077</v>
      </c>
    </row>
    <row r="85" spans="1:12" ht="44" x14ac:dyDescent="0.2">
      <c r="A85" s="218"/>
      <c r="B85" s="19" t="s">
        <v>3</v>
      </c>
      <c r="C85" s="20" t="s">
        <v>237</v>
      </c>
      <c r="D85" s="131"/>
      <c r="E85" s="119"/>
      <c r="F85" s="19" t="s">
        <v>3</v>
      </c>
      <c r="G85" s="20" t="s">
        <v>217</v>
      </c>
      <c r="H85" s="131"/>
      <c r="I85" s="119"/>
      <c r="J85" s="19" t="s">
        <v>3</v>
      </c>
      <c r="K85" s="20" t="s">
        <v>545</v>
      </c>
      <c r="L85" s="131"/>
    </row>
    <row r="86" spans="1:12" ht="29" customHeight="1" x14ac:dyDescent="0.2">
      <c r="A86" s="218"/>
      <c r="B86" s="124" t="s">
        <v>5</v>
      </c>
      <c r="C86" s="125"/>
      <c r="D86" s="67"/>
      <c r="E86" s="119"/>
      <c r="F86" s="124" t="s">
        <v>6</v>
      </c>
      <c r="G86" s="126"/>
      <c r="H86" s="67"/>
      <c r="I86" s="119"/>
      <c r="J86" s="124" t="s">
        <v>111</v>
      </c>
      <c r="K86" s="125"/>
      <c r="L86" s="67"/>
    </row>
    <row r="87" spans="1:12" ht="16" thickBot="1" x14ac:dyDescent="0.25">
      <c r="A87" s="225"/>
      <c r="B87" s="127" t="s">
        <v>4</v>
      </c>
      <c r="C87" s="128"/>
      <c r="D87" s="65">
        <f>D86*D84</f>
        <v>0</v>
      </c>
      <c r="E87" s="120"/>
      <c r="F87" s="127" t="s">
        <v>4</v>
      </c>
      <c r="G87" s="129"/>
      <c r="H87" s="65">
        <f>H86*H84</f>
        <v>0</v>
      </c>
      <c r="I87" s="120"/>
      <c r="J87" s="127" t="s">
        <v>4</v>
      </c>
      <c r="K87" s="128"/>
      <c r="L87" s="65">
        <f>L86*L84</f>
        <v>0</v>
      </c>
    </row>
    <row r="88" spans="1:12" ht="17" thickBot="1" x14ac:dyDescent="0.25">
      <c r="A88" s="45"/>
      <c r="B88" s="161" t="s">
        <v>172</v>
      </c>
      <c r="C88" s="161"/>
      <c r="D88" s="161"/>
      <c r="E88" s="161"/>
      <c r="F88" s="161"/>
      <c r="G88" s="161"/>
      <c r="H88" s="161"/>
      <c r="I88" s="223"/>
      <c r="J88" s="223"/>
      <c r="K88" s="43"/>
      <c r="L88" s="44"/>
    </row>
    <row r="89" spans="1:12" x14ac:dyDescent="0.2">
      <c r="A89" s="224"/>
      <c r="B89" s="16" t="s">
        <v>0</v>
      </c>
      <c r="C89" s="100" t="s">
        <v>1354</v>
      </c>
      <c r="D89" s="55" t="s">
        <v>546</v>
      </c>
      <c r="E89" s="118"/>
      <c r="F89" s="16" t="s">
        <v>0</v>
      </c>
      <c r="G89" s="100" t="s">
        <v>1355</v>
      </c>
      <c r="H89" s="55" t="s">
        <v>546</v>
      </c>
      <c r="I89" s="118"/>
      <c r="J89" s="16" t="s">
        <v>0</v>
      </c>
      <c r="K89" s="68" t="s">
        <v>1357</v>
      </c>
      <c r="L89" s="55" t="s">
        <v>546</v>
      </c>
    </row>
    <row r="90" spans="1:12" x14ac:dyDescent="0.2">
      <c r="A90" s="218"/>
      <c r="B90" s="19" t="s">
        <v>2</v>
      </c>
      <c r="C90" s="70" t="s">
        <v>1353</v>
      </c>
      <c r="D90" s="121">
        <f>5.2/H2</f>
        <v>0.8</v>
      </c>
      <c r="E90" s="119"/>
      <c r="F90" s="19" t="s">
        <v>2</v>
      </c>
      <c r="G90" s="70" t="s">
        <v>1356</v>
      </c>
      <c r="H90" s="121">
        <f>5.2/H2</f>
        <v>0.8</v>
      </c>
      <c r="I90" s="119"/>
      <c r="J90" s="19" t="s">
        <v>2</v>
      </c>
      <c r="K90" s="70" t="s">
        <v>1358</v>
      </c>
      <c r="L90" s="121">
        <f>150/H2</f>
        <v>23.076923076923077</v>
      </c>
    </row>
    <row r="91" spans="1:12" ht="44" x14ac:dyDescent="0.2">
      <c r="A91" s="218"/>
      <c r="B91" s="19" t="s">
        <v>3</v>
      </c>
      <c r="C91" s="20" t="s">
        <v>237</v>
      </c>
      <c r="D91" s="131"/>
      <c r="E91" s="119"/>
      <c r="F91" s="19" t="s">
        <v>3</v>
      </c>
      <c r="G91" s="20" t="s">
        <v>217</v>
      </c>
      <c r="H91" s="131"/>
      <c r="I91" s="119"/>
      <c r="J91" s="19" t="s">
        <v>3</v>
      </c>
      <c r="K91" s="20" t="s">
        <v>1360</v>
      </c>
      <c r="L91" s="131"/>
    </row>
    <row r="92" spans="1:12" ht="24" customHeight="1" x14ac:dyDescent="0.2">
      <c r="A92" s="218"/>
      <c r="B92" s="124" t="s">
        <v>5</v>
      </c>
      <c r="C92" s="125"/>
      <c r="D92" s="67"/>
      <c r="E92" s="119"/>
      <c r="F92" s="124" t="s">
        <v>6</v>
      </c>
      <c r="G92" s="126"/>
      <c r="H92" s="67"/>
      <c r="I92" s="119"/>
      <c r="J92" s="124" t="s">
        <v>111</v>
      </c>
      <c r="K92" s="125"/>
      <c r="L92" s="67"/>
    </row>
    <row r="93" spans="1:12" ht="16" thickBot="1" x14ac:dyDescent="0.25">
      <c r="A93" s="225"/>
      <c r="B93" s="127" t="s">
        <v>4</v>
      </c>
      <c r="C93" s="128"/>
      <c r="D93" s="65">
        <f>D92*D90</f>
        <v>0</v>
      </c>
      <c r="E93" s="120"/>
      <c r="F93" s="127" t="s">
        <v>4</v>
      </c>
      <c r="G93" s="129"/>
      <c r="H93" s="65">
        <f>H92*H90</f>
        <v>0</v>
      </c>
      <c r="I93" s="120"/>
      <c r="J93" s="127" t="s">
        <v>4</v>
      </c>
      <c r="K93" s="128"/>
      <c r="L93" s="65">
        <f>L92*L90</f>
        <v>0</v>
      </c>
    </row>
    <row r="94" spans="1:12" ht="16" thickBot="1" x14ac:dyDescent="0.25">
      <c r="A94" s="49" t="s">
        <v>214</v>
      </c>
      <c r="B94" s="161" t="s">
        <v>172</v>
      </c>
      <c r="C94" s="161"/>
      <c r="D94" s="161"/>
      <c r="E94" s="161"/>
      <c r="F94" s="161"/>
      <c r="G94" s="161"/>
      <c r="H94" s="161"/>
      <c r="I94" s="223"/>
      <c r="J94" s="223"/>
      <c r="K94" s="43"/>
      <c r="L94" s="44"/>
    </row>
    <row r="95" spans="1:12" x14ac:dyDescent="0.2">
      <c r="A95" s="118"/>
      <c r="B95" s="16" t="s">
        <v>0</v>
      </c>
      <c r="C95" s="100" t="s">
        <v>216</v>
      </c>
      <c r="D95" s="55" t="s">
        <v>546</v>
      </c>
      <c r="E95" s="118"/>
      <c r="F95" s="16" t="s">
        <v>0</v>
      </c>
      <c r="G95" s="100" t="s">
        <v>218</v>
      </c>
      <c r="H95" s="55" t="s">
        <v>546</v>
      </c>
      <c r="I95" s="118"/>
      <c r="J95" s="16" t="s">
        <v>0</v>
      </c>
      <c r="K95" s="68" t="s">
        <v>302</v>
      </c>
      <c r="L95" s="55" t="s">
        <v>546</v>
      </c>
    </row>
    <row r="96" spans="1:12" ht="24" x14ac:dyDescent="0.2">
      <c r="A96" s="119"/>
      <c r="B96" s="19" t="s">
        <v>2</v>
      </c>
      <c r="C96" s="70" t="s">
        <v>756</v>
      </c>
      <c r="D96" s="121">
        <f>5.2/H2</f>
        <v>0.8</v>
      </c>
      <c r="E96" s="119"/>
      <c r="F96" s="19" t="s">
        <v>2</v>
      </c>
      <c r="G96" s="70" t="s">
        <v>757</v>
      </c>
      <c r="H96" s="121">
        <f>5.2/H2</f>
        <v>0.8</v>
      </c>
      <c r="I96" s="119"/>
      <c r="J96" s="19" t="s">
        <v>2</v>
      </c>
      <c r="K96" s="70" t="s">
        <v>760</v>
      </c>
      <c r="L96" s="121">
        <f>150/H2</f>
        <v>23.076923076923077</v>
      </c>
    </row>
    <row r="97" spans="1:12" ht="44" x14ac:dyDescent="0.2">
      <c r="A97" s="119"/>
      <c r="B97" s="19" t="s">
        <v>3</v>
      </c>
      <c r="C97" s="20" t="s">
        <v>237</v>
      </c>
      <c r="D97" s="131"/>
      <c r="E97" s="119"/>
      <c r="F97" s="19" t="s">
        <v>3</v>
      </c>
      <c r="G97" s="20" t="s">
        <v>217</v>
      </c>
      <c r="H97" s="131"/>
      <c r="I97" s="119"/>
      <c r="J97" s="19" t="s">
        <v>3</v>
      </c>
      <c r="K97" s="20" t="s">
        <v>303</v>
      </c>
      <c r="L97" s="131"/>
    </row>
    <row r="98" spans="1:12" ht="37" customHeight="1" x14ac:dyDescent="0.2">
      <c r="A98" s="119"/>
      <c r="B98" s="124" t="s">
        <v>5</v>
      </c>
      <c r="C98" s="125"/>
      <c r="D98" s="67"/>
      <c r="E98" s="119"/>
      <c r="F98" s="124" t="s">
        <v>6</v>
      </c>
      <c r="G98" s="126"/>
      <c r="H98" s="67"/>
      <c r="I98" s="119"/>
      <c r="J98" s="124" t="s">
        <v>111</v>
      </c>
      <c r="K98" s="125"/>
      <c r="L98" s="67"/>
    </row>
    <row r="99" spans="1:12" ht="16" thickBot="1" x14ac:dyDescent="0.25">
      <c r="A99" s="120"/>
      <c r="B99" s="127" t="s">
        <v>4</v>
      </c>
      <c r="C99" s="128"/>
      <c r="D99" s="65">
        <f>D98*D96</f>
        <v>0</v>
      </c>
      <c r="E99" s="120"/>
      <c r="F99" s="127" t="s">
        <v>4</v>
      </c>
      <c r="G99" s="129"/>
      <c r="H99" s="65">
        <f>H98*H96</f>
        <v>0</v>
      </c>
      <c r="I99" s="120"/>
      <c r="J99" s="127" t="s">
        <v>4</v>
      </c>
      <c r="K99" s="128"/>
      <c r="L99" s="65">
        <f>L98*L96</f>
        <v>0</v>
      </c>
    </row>
    <row r="100" spans="1:12" ht="16" thickBot="1" x14ac:dyDescent="0.25">
      <c r="A100" s="49" t="s">
        <v>214</v>
      </c>
      <c r="B100" s="161" t="s">
        <v>172</v>
      </c>
      <c r="C100" s="161"/>
      <c r="D100" s="161"/>
      <c r="E100" s="161"/>
      <c r="F100" s="161"/>
      <c r="G100" s="161"/>
      <c r="H100" s="161"/>
      <c r="I100" s="223"/>
      <c r="J100" s="223"/>
      <c r="K100" s="43"/>
      <c r="L100" s="44"/>
    </row>
    <row r="101" spans="1:12" x14ac:dyDescent="0.2">
      <c r="A101" s="118"/>
      <c r="B101" s="16" t="s">
        <v>0</v>
      </c>
      <c r="C101" s="100" t="s">
        <v>896</v>
      </c>
      <c r="D101" s="55" t="s">
        <v>546</v>
      </c>
      <c r="E101" s="118"/>
      <c r="F101" s="16" t="s">
        <v>0</v>
      </c>
      <c r="G101" s="100" t="s">
        <v>897</v>
      </c>
      <c r="H101" s="55" t="s">
        <v>546</v>
      </c>
      <c r="I101" s="118"/>
      <c r="J101" s="16" t="s">
        <v>0</v>
      </c>
      <c r="K101" s="68" t="s">
        <v>302</v>
      </c>
      <c r="L101" s="55" t="s">
        <v>546</v>
      </c>
    </row>
    <row r="102" spans="1:12" ht="24" x14ac:dyDescent="0.2">
      <c r="A102" s="119"/>
      <c r="B102" s="19" t="s">
        <v>2</v>
      </c>
      <c r="C102" s="70" t="s">
        <v>899</v>
      </c>
      <c r="D102" s="121">
        <f>5/H2</f>
        <v>0.76923076923076927</v>
      </c>
      <c r="E102" s="119"/>
      <c r="F102" s="19" t="s">
        <v>2</v>
      </c>
      <c r="G102" s="70" t="s">
        <v>898</v>
      </c>
      <c r="H102" s="121">
        <f>5/H2</f>
        <v>0.76923076923076927</v>
      </c>
      <c r="I102" s="119"/>
      <c r="J102" s="19" t="s">
        <v>2</v>
      </c>
      <c r="K102" s="70" t="s">
        <v>900</v>
      </c>
      <c r="L102" s="121">
        <f>150/H2</f>
        <v>23.076923076923077</v>
      </c>
    </row>
    <row r="103" spans="1:12" ht="44" x14ac:dyDescent="0.2">
      <c r="A103" s="119"/>
      <c r="B103" s="19" t="s">
        <v>3</v>
      </c>
      <c r="C103" s="20" t="s">
        <v>237</v>
      </c>
      <c r="D103" s="131"/>
      <c r="E103" s="119"/>
      <c r="F103" s="19" t="s">
        <v>3</v>
      </c>
      <c r="G103" s="20" t="s">
        <v>217</v>
      </c>
      <c r="H103" s="131"/>
      <c r="I103" s="119"/>
      <c r="J103" s="19" t="s">
        <v>3</v>
      </c>
      <c r="K103" s="20" t="s">
        <v>901</v>
      </c>
      <c r="L103" s="131"/>
    </row>
    <row r="104" spans="1:12" ht="29" customHeight="1" x14ac:dyDescent="0.2">
      <c r="A104" s="119"/>
      <c r="B104" s="124" t="s">
        <v>5</v>
      </c>
      <c r="C104" s="125"/>
      <c r="D104" s="67"/>
      <c r="E104" s="119"/>
      <c r="F104" s="124" t="s">
        <v>6</v>
      </c>
      <c r="G104" s="126"/>
      <c r="H104" s="67"/>
      <c r="I104" s="119"/>
      <c r="J104" s="124" t="s">
        <v>111</v>
      </c>
      <c r="K104" s="125"/>
      <c r="L104" s="67"/>
    </row>
    <row r="105" spans="1:12" ht="16" thickBot="1" x14ac:dyDescent="0.25">
      <c r="A105" s="120"/>
      <c r="B105" s="127" t="s">
        <v>4</v>
      </c>
      <c r="C105" s="128"/>
      <c r="D105" s="65">
        <f>D104*D102</f>
        <v>0</v>
      </c>
      <c r="E105" s="120"/>
      <c r="F105" s="127" t="s">
        <v>4</v>
      </c>
      <c r="G105" s="129"/>
      <c r="H105" s="65">
        <f>H104*H102</f>
        <v>0</v>
      </c>
      <c r="I105" s="120"/>
      <c r="J105" s="127" t="s">
        <v>4</v>
      </c>
      <c r="K105" s="128"/>
      <c r="L105" s="65">
        <f>L104*L102</f>
        <v>0</v>
      </c>
    </row>
    <row r="106" spans="1:12" ht="16" thickBot="1" x14ac:dyDescent="0.25">
      <c r="A106" s="49" t="s">
        <v>214</v>
      </c>
      <c r="B106" s="161" t="s">
        <v>172</v>
      </c>
      <c r="C106" s="161"/>
      <c r="D106" s="161"/>
      <c r="E106" s="161"/>
      <c r="F106" s="161"/>
      <c r="G106" s="161"/>
      <c r="H106" s="161"/>
      <c r="I106" s="223"/>
      <c r="J106" s="223"/>
      <c r="K106" s="43"/>
      <c r="L106" s="44"/>
    </row>
    <row r="107" spans="1:12" x14ac:dyDescent="0.2">
      <c r="A107" s="118"/>
      <c r="B107" s="16" t="s">
        <v>0</v>
      </c>
      <c r="C107" s="100" t="s">
        <v>219</v>
      </c>
      <c r="D107" s="55" t="s">
        <v>546</v>
      </c>
      <c r="E107" s="118"/>
      <c r="F107" s="16" t="s">
        <v>0</v>
      </c>
      <c r="G107" s="100" t="s">
        <v>220</v>
      </c>
      <c r="H107" s="55" t="s">
        <v>546</v>
      </c>
      <c r="I107" s="118"/>
      <c r="J107" s="16" t="s">
        <v>0</v>
      </c>
      <c r="K107" s="68" t="s">
        <v>304</v>
      </c>
      <c r="L107" s="55" t="s">
        <v>546</v>
      </c>
    </row>
    <row r="108" spans="1:12" ht="24" x14ac:dyDescent="0.2">
      <c r="A108" s="119"/>
      <c r="B108" s="19" t="s">
        <v>2</v>
      </c>
      <c r="C108" s="70" t="s">
        <v>755</v>
      </c>
      <c r="D108" s="121">
        <f>5.4/H2</f>
        <v>0.83076923076923082</v>
      </c>
      <c r="E108" s="119"/>
      <c r="F108" s="19" t="s">
        <v>2</v>
      </c>
      <c r="G108" s="70" t="s">
        <v>754</v>
      </c>
      <c r="H108" s="121">
        <f>5.4/H2</f>
        <v>0.83076923076923082</v>
      </c>
      <c r="I108" s="119"/>
      <c r="J108" s="19" t="s">
        <v>2</v>
      </c>
      <c r="K108" s="70" t="s">
        <v>761</v>
      </c>
      <c r="L108" s="121">
        <f>150/H2</f>
        <v>23.076923076923077</v>
      </c>
    </row>
    <row r="109" spans="1:12" ht="44" x14ac:dyDescent="0.2">
      <c r="A109" s="119"/>
      <c r="B109" s="19" t="s">
        <v>3</v>
      </c>
      <c r="C109" s="20" t="s">
        <v>237</v>
      </c>
      <c r="D109" s="131"/>
      <c r="E109" s="119"/>
      <c r="F109" s="19" t="s">
        <v>3</v>
      </c>
      <c r="G109" s="20" t="s">
        <v>217</v>
      </c>
      <c r="H109" s="131"/>
      <c r="I109" s="119"/>
      <c r="J109" s="19" t="s">
        <v>3</v>
      </c>
      <c r="K109" s="20" t="s">
        <v>305</v>
      </c>
      <c r="L109" s="131"/>
    </row>
    <row r="110" spans="1:12" ht="36" customHeight="1" x14ac:dyDescent="0.2">
      <c r="A110" s="119"/>
      <c r="B110" s="124" t="s">
        <v>5</v>
      </c>
      <c r="C110" s="125"/>
      <c r="D110" s="67"/>
      <c r="E110" s="119"/>
      <c r="F110" s="124" t="s">
        <v>6</v>
      </c>
      <c r="G110" s="126"/>
      <c r="H110" s="67"/>
      <c r="I110" s="119"/>
      <c r="J110" s="124" t="s">
        <v>111</v>
      </c>
      <c r="K110" s="125"/>
      <c r="L110" s="67"/>
    </row>
    <row r="111" spans="1:12" ht="16" thickBot="1" x14ac:dyDescent="0.25">
      <c r="A111" s="120"/>
      <c r="B111" s="127" t="s">
        <v>4</v>
      </c>
      <c r="C111" s="128"/>
      <c r="D111" s="65">
        <f>D110*D108</f>
        <v>0</v>
      </c>
      <c r="E111" s="120"/>
      <c r="F111" s="127" t="s">
        <v>4</v>
      </c>
      <c r="G111" s="129"/>
      <c r="H111" s="65">
        <f>H110*H108</f>
        <v>0</v>
      </c>
      <c r="I111" s="120"/>
      <c r="J111" s="127" t="s">
        <v>4</v>
      </c>
      <c r="K111" s="128"/>
      <c r="L111" s="65">
        <f>L110*L108</f>
        <v>0</v>
      </c>
    </row>
    <row r="112" spans="1:12" ht="16" thickBot="1" x14ac:dyDescent="0.25">
      <c r="A112" s="49" t="s">
        <v>214</v>
      </c>
      <c r="B112" s="161" t="s">
        <v>172</v>
      </c>
      <c r="C112" s="161"/>
      <c r="D112" s="161"/>
      <c r="E112" s="161"/>
      <c r="F112" s="161"/>
      <c r="G112" s="161"/>
      <c r="H112" s="161"/>
      <c r="I112" s="223"/>
      <c r="J112" s="223"/>
      <c r="K112" s="43"/>
      <c r="L112" s="44"/>
    </row>
    <row r="113" spans="1:12" x14ac:dyDescent="0.2">
      <c r="A113" s="118"/>
      <c r="B113" s="16" t="s">
        <v>0</v>
      </c>
      <c r="C113" s="100" t="s">
        <v>1361</v>
      </c>
      <c r="D113" s="55" t="s">
        <v>546</v>
      </c>
      <c r="E113" s="118"/>
      <c r="F113" s="16" t="s">
        <v>0</v>
      </c>
      <c r="G113" s="100" t="s">
        <v>1362</v>
      </c>
      <c r="H113" s="55" t="s">
        <v>546</v>
      </c>
      <c r="I113" s="118"/>
      <c r="J113" s="16" t="s">
        <v>0</v>
      </c>
      <c r="K113" s="68" t="s">
        <v>1363</v>
      </c>
      <c r="L113" s="55" t="s">
        <v>546</v>
      </c>
    </row>
    <row r="114" spans="1:12" ht="24" x14ac:dyDescent="0.2">
      <c r="A114" s="119"/>
      <c r="B114" s="19" t="s">
        <v>2</v>
      </c>
      <c r="C114" s="70" t="s">
        <v>1366</v>
      </c>
      <c r="D114" s="121">
        <f>5/H2</f>
        <v>0.76923076923076927</v>
      </c>
      <c r="E114" s="119"/>
      <c r="F114" s="19" t="s">
        <v>2</v>
      </c>
      <c r="G114" s="70" t="s">
        <v>1365</v>
      </c>
      <c r="H114" s="121">
        <f>5/H2</f>
        <v>0.76923076923076927</v>
      </c>
      <c r="I114" s="119"/>
      <c r="J114" s="19" t="s">
        <v>2</v>
      </c>
      <c r="K114" s="70" t="s">
        <v>1364</v>
      </c>
      <c r="L114" s="121">
        <f>150/H2</f>
        <v>23.076923076923077</v>
      </c>
    </row>
    <row r="115" spans="1:12" ht="44" x14ac:dyDescent="0.2">
      <c r="A115" s="119"/>
      <c r="B115" s="19" t="s">
        <v>3</v>
      </c>
      <c r="C115" s="20" t="s">
        <v>237</v>
      </c>
      <c r="D115" s="131"/>
      <c r="E115" s="119"/>
      <c r="F115" s="19" t="s">
        <v>3</v>
      </c>
      <c r="G115" s="20" t="s">
        <v>217</v>
      </c>
      <c r="H115" s="131"/>
      <c r="I115" s="119"/>
      <c r="J115" s="19" t="s">
        <v>3</v>
      </c>
      <c r="K115" s="20" t="s">
        <v>1367</v>
      </c>
      <c r="L115" s="131"/>
    </row>
    <row r="116" spans="1:12" ht="28" customHeight="1" x14ac:dyDescent="0.2">
      <c r="A116" s="119"/>
      <c r="B116" s="124" t="s">
        <v>5</v>
      </c>
      <c r="C116" s="125"/>
      <c r="D116" s="67"/>
      <c r="E116" s="119"/>
      <c r="F116" s="124" t="s">
        <v>6</v>
      </c>
      <c r="G116" s="126"/>
      <c r="H116" s="67"/>
      <c r="I116" s="119"/>
      <c r="J116" s="124" t="s">
        <v>111</v>
      </c>
      <c r="K116" s="125"/>
      <c r="L116" s="67"/>
    </row>
    <row r="117" spans="1:12" ht="16" thickBot="1" x14ac:dyDescent="0.25">
      <c r="A117" s="120"/>
      <c r="B117" s="127" t="s">
        <v>4</v>
      </c>
      <c r="C117" s="128"/>
      <c r="D117" s="65">
        <f>D116*D114</f>
        <v>0</v>
      </c>
      <c r="E117" s="120"/>
      <c r="F117" s="127" t="s">
        <v>4</v>
      </c>
      <c r="G117" s="129"/>
      <c r="H117" s="65">
        <f>H116*H114</f>
        <v>0</v>
      </c>
      <c r="I117" s="120"/>
      <c r="J117" s="127" t="s">
        <v>4</v>
      </c>
      <c r="K117" s="128"/>
      <c r="L117" s="65">
        <f>L116*L114</f>
        <v>0</v>
      </c>
    </row>
    <row r="118" spans="1:12" ht="16" x14ac:dyDescent="0.2">
      <c r="A118" s="6"/>
      <c r="B118" s="14"/>
      <c r="C118" s="14"/>
      <c r="D118" s="96"/>
      <c r="E118" s="6"/>
      <c r="F118" s="14"/>
      <c r="G118" s="14"/>
      <c r="H118" s="96"/>
      <c r="I118" s="6"/>
      <c r="J118" s="14"/>
      <c r="K118" s="14"/>
      <c r="L118" s="96"/>
    </row>
    <row r="119" spans="1:12" ht="16" thickBot="1" x14ac:dyDescent="0.25"/>
    <row r="120" spans="1:12" ht="16" thickBot="1" x14ac:dyDescent="0.25">
      <c r="A120" s="181" t="s">
        <v>45</v>
      </c>
      <c r="B120" s="182"/>
      <c r="C120" s="182"/>
      <c r="D120" s="182"/>
      <c r="E120" s="183"/>
      <c r="F120" s="8" t="s">
        <v>7</v>
      </c>
      <c r="G120" s="196" t="s">
        <v>8</v>
      </c>
      <c r="H120" s="197"/>
    </row>
    <row r="121" spans="1:12" x14ac:dyDescent="0.2">
      <c r="A121" s="184"/>
      <c r="B121" s="185"/>
      <c r="C121" s="185"/>
      <c r="D121" s="185"/>
      <c r="E121" s="186"/>
      <c r="F121" s="190">
        <f>D8+H8+D14+H14+D20+H20+D26+H26+D32+H32+D38+H38+D44+H44+D50+H50+D56+H56+D62+H62+D68+H68+D74+H74+D80+H80+D86+H86+D92+H92+D98+H98+D104+H104+D110+H110+D116+H116</f>
        <v>0</v>
      </c>
      <c r="G121" s="192">
        <f>D9+H9+D15+H15+D21+H21+D27+H27+D33+H33+D39+H39+D45+H45+D51+H51+D57+H57+D63+H63+D69+H69+D75+H75+D81+H81+D93+H93+D99+H99+D105+H105+D111+H111+D117+H117</f>
        <v>0</v>
      </c>
      <c r="H121" s="193"/>
    </row>
    <row r="122" spans="1:12" ht="16" thickBot="1" x14ac:dyDescent="0.25">
      <c r="A122" s="187"/>
      <c r="B122" s="188"/>
      <c r="C122" s="188"/>
      <c r="D122" s="188"/>
      <c r="E122" s="189"/>
      <c r="F122" s="191"/>
      <c r="G122" s="194"/>
      <c r="H122" s="195"/>
    </row>
    <row r="123" spans="1:12" ht="16" thickBot="1" x14ac:dyDescent="0.25"/>
    <row r="124" spans="1:12" ht="16" thickBot="1" x14ac:dyDescent="0.25">
      <c r="A124" s="171" t="s">
        <v>125</v>
      </c>
      <c r="B124" s="172"/>
      <c r="C124" s="172"/>
      <c r="D124" s="172"/>
      <c r="E124" s="173"/>
      <c r="F124" s="26" t="s">
        <v>7</v>
      </c>
      <c r="G124" s="177" t="s">
        <v>8</v>
      </c>
      <c r="H124" s="178"/>
    </row>
    <row r="125" spans="1:12" ht="35" customHeight="1" thickBot="1" x14ac:dyDescent="0.25">
      <c r="A125" s="174"/>
      <c r="B125" s="175"/>
      <c r="C125" s="175"/>
      <c r="D125" s="175"/>
      <c r="E125" s="176"/>
      <c r="F125" s="27">
        <f>L8+L14+L20+L26+L32+L38+L44+L50+L56+L62+L68+L74+L80+L86+L92+L98+L104+L110+L116</f>
        <v>0</v>
      </c>
      <c r="G125" s="179">
        <f>L9+L15+L21+L27+L33+L39+L45+L51+L57+L63+L69+L75+L81+L87+L93+L99+L105+L111+L117</f>
        <v>0</v>
      </c>
      <c r="H125" s="180"/>
    </row>
  </sheetData>
  <sheetProtection password="F17D" sheet="1" objects="1" scenarios="1"/>
  <mergeCells count="258">
    <mergeCell ref="B22:J22"/>
    <mergeCell ref="A23:A27"/>
    <mergeCell ref="E23:E27"/>
    <mergeCell ref="I23:I27"/>
    <mergeCell ref="D24:D25"/>
    <mergeCell ref="H24:H25"/>
    <mergeCell ref="L24:L25"/>
    <mergeCell ref="B26:C26"/>
    <mergeCell ref="F26:G26"/>
    <mergeCell ref="J26:K26"/>
    <mergeCell ref="B27:C27"/>
    <mergeCell ref="F27:G27"/>
    <mergeCell ref="J27:K27"/>
    <mergeCell ref="B112:J112"/>
    <mergeCell ref="A113:A117"/>
    <mergeCell ref="E113:E117"/>
    <mergeCell ref="I113:I117"/>
    <mergeCell ref="D114:D115"/>
    <mergeCell ref="H114:H115"/>
    <mergeCell ref="L114:L115"/>
    <mergeCell ref="B116:C116"/>
    <mergeCell ref="F116:G116"/>
    <mergeCell ref="J116:K116"/>
    <mergeCell ref="B117:C117"/>
    <mergeCell ref="F117:G117"/>
    <mergeCell ref="J117:K117"/>
    <mergeCell ref="D30:D31"/>
    <mergeCell ref="H30:H31"/>
    <mergeCell ref="L30:L31"/>
    <mergeCell ref="B32:C32"/>
    <mergeCell ref="F32:G32"/>
    <mergeCell ref="J32:K32"/>
    <mergeCell ref="B33:C33"/>
    <mergeCell ref="F33:G33"/>
    <mergeCell ref="J33:K33"/>
    <mergeCell ref="L18:L19"/>
    <mergeCell ref="B20:C20"/>
    <mergeCell ref="F20:G20"/>
    <mergeCell ref="J20:K20"/>
    <mergeCell ref="B21:C21"/>
    <mergeCell ref="F21:G21"/>
    <mergeCell ref="J21:K21"/>
    <mergeCell ref="B34:J34"/>
    <mergeCell ref="A35:A39"/>
    <mergeCell ref="E35:E39"/>
    <mergeCell ref="I35:I39"/>
    <mergeCell ref="D36:D37"/>
    <mergeCell ref="H36:H37"/>
    <mergeCell ref="L36:L37"/>
    <mergeCell ref="B38:C38"/>
    <mergeCell ref="F38:G38"/>
    <mergeCell ref="J38:K38"/>
    <mergeCell ref="B39:C39"/>
    <mergeCell ref="F39:G39"/>
    <mergeCell ref="J39:K39"/>
    <mergeCell ref="B28:J28"/>
    <mergeCell ref="A29:A33"/>
    <mergeCell ref="E29:E33"/>
    <mergeCell ref="I29:I33"/>
    <mergeCell ref="J14:K14"/>
    <mergeCell ref="B15:C15"/>
    <mergeCell ref="F15:G15"/>
    <mergeCell ref="J15:K15"/>
    <mergeCell ref="B16:J16"/>
    <mergeCell ref="A17:A21"/>
    <mergeCell ref="E17:E21"/>
    <mergeCell ref="I17:I21"/>
    <mergeCell ref="D18:D19"/>
    <mergeCell ref="H18:H19"/>
    <mergeCell ref="F69:G69"/>
    <mergeCell ref="J69:K69"/>
    <mergeCell ref="A5:A9"/>
    <mergeCell ref="E5:E9"/>
    <mergeCell ref="I5:I9"/>
    <mergeCell ref="D6:D7"/>
    <mergeCell ref="H6:H7"/>
    <mergeCell ref="L6:L7"/>
    <mergeCell ref="B8:C8"/>
    <mergeCell ref="F8:G8"/>
    <mergeCell ref="J8:K8"/>
    <mergeCell ref="B9:C9"/>
    <mergeCell ref="F9:G9"/>
    <mergeCell ref="J9:K9"/>
    <mergeCell ref="B40:J40"/>
    <mergeCell ref="B10:J10"/>
    <mergeCell ref="A11:A15"/>
    <mergeCell ref="E11:E15"/>
    <mergeCell ref="I11:I15"/>
    <mergeCell ref="D12:D13"/>
    <mergeCell ref="H12:H13"/>
    <mergeCell ref="L12:L13"/>
    <mergeCell ref="B14:C14"/>
    <mergeCell ref="F14:G14"/>
    <mergeCell ref="A1:L1"/>
    <mergeCell ref="A2:G2"/>
    <mergeCell ref="I2:L2"/>
    <mergeCell ref="A3:L3"/>
    <mergeCell ref="A101:A105"/>
    <mergeCell ref="E101:E105"/>
    <mergeCell ref="I101:I105"/>
    <mergeCell ref="D102:D103"/>
    <mergeCell ref="H102:H103"/>
    <mergeCell ref="L102:L103"/>
    <mergeCell ref="B104:C104"/>
    <mergeCell ref="F104:G104"/>
    <mergeCell ref="J104:K104"/>
    <mergeCell ref="B105:C105"/>
    <mergeCell ref="B4:J4"/>
    <mergeCell ref="L54:L55"/>
    <mergeCell ref="D60:D61"/>
    <mergeCell ref="H60:H61"/>
    <mergeCell ref="L60:L61"/>
    <mergeCell ref="D72:D73"/>
    <mergeCell ref="H72:H73"/>
    <mergeCell ref="L72:L73"/>
    <mergeCell ref="A53:A57"/>
    <mergeCell ref="A47:A51"/>
    <mergeCell ref="L108:L109"/>
    <mergeCell ref="B106:J106"/>
    <mergeCell ref="B94:J94"/>
    <mergeCell ref="B100:J100"/>
    <mergeCell ref="F105:G105"/>
    <mergeCell ref="J105:K105"/>
    <mergeCell ref="H78:H79"/>
    <mergeCell ref="L78:L79"/>
    <mergeCell ref="D84:D85"/>
    <mergeCell ref="H84:H85"/>
    <mergeCell ref="L84:L85"/>
    <mergeCell ref="D96:D97"/>
    <mergeCell ref="H96:H97"/>
    <mergeCell ref="L96:L97"/>
    <mergeCell ref="J87:K87"/>
    <mergeCell ref="B88:J88"/>
    <mergeCell ref="E89:E93"/>
    <mergeCell ref="I89:I93"/>
    <mergeCell ref="D90:D91"/>
    <mergeCell ref="H90:H91"/>
    <mergeCell ref="L90:L91"/>
    <mergeCell ref="B92:C92"/>
    <mergeCell ref="E107:E111"/>
    <mergeCell ref="I107:I111"/>
    <mergeCell ref="L42:L43"/>
    <mergeCell ref="D48:D49"/>
    <mergeCell ref="H48:H49"/>
    <mergeCell ref="L48:L49"/>
    <mergeCell ref="B46:J46"/>
    <mergeCell ref="D78:D79"/>
    <mergeCell ref="B99:C99"/>
    <mergeCell ref="F99:G99"/>
    <mergeCell ref="J99:K99"/>
    <mergeCell ref="D54:D55"/>
    <mergeCell ref="H54:H55"/>
    <mergeCell ref="B52:J52"/>
    <mergeCell ref="E53:E57"/>
    <mergeCell ref="I53:I57"/>
    <mergeCell ref="B56:C56"/>
    <mergeCell ref="F56:G56"/>
    <mergeCell ref="J56:K56"/>
    <mergeCell ref="B57:C57"/>
    <mergeCell ref="F57:G57"/>
    <mergeCell ref="J57:K57"/>
    <mergeCell ref="L66:L67"/>
    <mergeCell ref="B68:C68"/>
    <mergeCell ref="F68:G68"/>
    <mergeCell ref="J68:K68"/>
    <mergeCell ref="A71:A75"/>
    <mergeCell ref="E71:E75"/>
    <mergeCell ref="I71:I75"/>
    <mergeCell ref="B74:C74"/>
    <mergeCell ref="F74:G74"/>
    <mergeCell ref="J81:K81"/>
    <mergeCell ref="F87:G87"/>
    <mergeCell ref="A89:A93"/>
    <mergeCell ref="F92:G92"/>
    <mergeCell ref="J92:K92"/>
    <mergeCell ref="B93:C93"/>
    <mergeCell ref="F93:G93"/>
    <mergeCell ref="J93:K93"/>
    <mergeCell ref="B76:J76"/>
    <mergeCell ref="E77:E81"/>
    <mergeCell ref="I77:I81"/>
    <mergeCell ref="B80:C80"/>
    <mergeCell ref="F80:G80"/>
    <mergeCell ref="J80:K80"/>
    <mergeCell ref="B81:C81"/>
    <mergeCell ref="E47:E51"/>
    <mergeCell ref="I47:I51"/>
    <mergeCell ref="B50:C50"/>
    <mergeCell ref="F50:G50"/>
    <mergeCell ref="J50:K50"/>
    <mergeCell ref="B51:C51"/>
    <mergeCell ref="F51:G51"/>
    <mergeCell ref="J51:K51"/>
    <mergeCell ref="B70:J70"/>
    <mergeCell ref="B58:J58"/>
    <mergeCell ref="E59:E63"/>
    <mergeCell ref="I59:I63"/>
    <mergeCell ref="B62:C62"/>
    <mergeCell ref="F62:G62"/>
    <mergeCell ref="J62:K62"/>
    <mergeCell ref="B63:C63"/>
    <mergeCell ref="F63:G63"/>
    <mergeCell ref="J63:K63"/>
    <mergeCell ref="B64:J64"/>
    <mergeCell ref="E65:E69"/>
    <mergeCell ref="I65:I69"/>
    <mergeCell ref="D66:D67"/>
    <mergeCell ref="H66:H67"/>
    <mergeCell ref="B69:C69"/>
    <mergeCell ref="A41:A45"/>
    <mergeCell ref="E41:E45"/>
    <mergeCell ref="I41:I45"/>
    <mergeCell ref="B44:C44"/>
    <mergeCell ref="F44:G44"/>
    <mergeCell ref="J44:K44"/>
    <mergeCell ref="B45:C45"/>
    <mergeCell ref="F45:G45"/>
    <mergeCell ref="J45:K45"/>
    <mergeCell ref="D42:D43"/>
    <mergeCell ref="H42:H43"/>
    <mergeCell ref="A59:A63"/>
    <mergeCell ref="A77:A81"/>
    <mergeCell ref="J74:K74"/>
    <mergeCell ref="B75:C75"/>
    <mergeCell ref="F75:G75"/>
    <mergeCell ref="J75:K75"/>
    <mergeCell ref="A65:A69"/>
    <mergeCell ref="A124:E125"/>
    <mergeCell ref="G124:H124"/>
    <mergeCell ref="G125:H125"/>
    <mergeCell ref="A83:A87"/>
    <mergeCell ref="B82:J82"/>
    <mergeCell ref="E83:E87"/>
    <mergeCell ref="I83:I87"/>
    <mergeCell ref="B86:C86"/>
    <mergeCell ref="F86:G86"/>
    <mergeCell ref="J86:K86"/>
    <mergeCell ref="B87:C87"/>
    <mergeCell ref="A120:E122"/>
    <mergeCell ref="G120:H120"/>
    <mergeCell ref="F121:F122"/>
    <mergeCell ref="G121:H122"/>
    <mergeCell ref="A107:A111"/>
    <mergeCell ref="I95:I99"/>
    <mergeCell ref="B110:C110"/>
    <mergeCell ref="F110:G110"/>
    <mergeCell ref="J110:K110"/>
    <mergeCell ref="B111:C111"/>
    <mergeCell ref="A95:A99"/>
    <mergeCell ref="E95:E99"/>
    <mergeCell ref="F81:G81"/>
    <mergeCell ref="B98:C98"/>
    <mergeCell ref="F98:G98"/>
    <mergeCell ref="J98:K98"/>
    <mergeCell ref="F111:G111"/>
    <mergeCell ref="J111:K111"/>
    <mergeCell ref="D108:D109"/>
    <mergeCell ref="H108:H109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L93"/>
  <sheetViews>
    <sheetView topLeftCell="A78" workbookViewId="0">
      <selection activeCell="L85" sqref="L85"/>
    </sheetView>
  </sheetViews>
  <sheetFormatPr baseColWidth="10" defaultRowHeight="15" x14ac:dyDescent="0.2"/>
  <cols>
    <col min="3" max="3" width="18.1640625" customWidth="1"/>
    <col min="7" max="7" width="21" customWidth="1"/>
    <col min="11" max="11" width="20.83203125" customWidth="1"/>
  </cols>
  <sheetData>
    <row r="1" spans="1:12" ht="109" customHeight="1" thickBot="1" x14ac:dyDescent="0.25">
      <c r="A1" s="167" t="s">
        <v>1301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55" customHeight="1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x14ac:dyDescent="0.2">
      <c r="A4" s="118"/>
      <c r="B4" s="16" t="s">
        <v>0</v>
      </c>
      <c r="C4" s="100" t="s">
        <v>236</v>
      </c>
      <c r="D4" s="55" t="s">
        <v>546</v>
      </c>
      <c r="E4" s="118"/>
      <c r="F4" s="16" t="s">
        <v>0</v>
      </c>
      <c r="G4" s="100" t="s">
        <v>47</v>
      </c>
      <c r="H4" s="55" t="s">
        <v>546</v>
      </c>
      <c r="I4" s="118"/>
      <c r="J4" s="16" t="s">
        <v>0</v>
      </c>
      <c r="K4" s="68" t="s">
        <v>94</v>
      </c>
      <c r="L4" s="55" t="s">
        <v>546</v>
      </c>
    </row>
    <row r="5" spans="1:12" ht="24" x14ac:dyDescent="0.2">
      <c r="A5" s="119"/>
      <c r="B5" s="19" t="s">
        <v>2</v>
      </c>
      <c r="C5" s="70" t="s">
        <v>829</v>
      </c>
      <c r="D5" s="121">
        <f>5.2/H2</f>
        <v>0.8</v>
      </c>
      <c r="E5" s="119"/>
      <c r="F5" s="19" t="s">
        <v>2</v>
      </c>
      <c r="G5" s="70" t="s">
        <v>830</v>
      </c>
      <c r="H5" s="121">
        <f>5.2/H2</f>
        <v>0.8</v>
      </c>
      <c r="I5" s="119"/>
      <c r="J5" s="19" t="s">
        <v>2</v>
      </c>
      <c r="K5" s="70" t="s">
        <v>835</v>
      </c>
      <c r="L5" s="121">
        <f>150/H2</f>
        <v>23.076923076923077</v>
      </c>
    </row>
    <row r="6" spans="1:12" ht="44" x14ac:dyDescent="0.2">
      <c r="A6" s="119"/>
      <c r="B6" s="19" t="s">
        <v>3</v>
      </c>
      <c r="C6" s="20" t="s">
        <v>48</v>
      </c>
      <c r="D6" s="131"/>
      <c r="E6" s="119"/>
      <c r="F6" s="19" t="s">
        <v>3</v>
      </c>
      <c r="G6" s="20" t="s">
        <v>49</v>
      </c>
      <c r="H6" s="131"/>
      <c r="I6" s="119"/>
      <c r="J6" s="19" t="s">
        <v>3</v>
      </c>
      <c r="K6" s="20" t="s">
        <v>381</v>
      </c>
      <c r="L6" s="131"/>
    </row>
    <row r="7" spans="1:12" ht="30" customHeight="1" x14ac:dyDescent="0.2">
      <c r="A7" s="119"/>
      <c r="B7" s="124" t="s">
        <v>5</v>
      </c>
      <c r="C7" s="125"/>
      <c r="D7" s="67"/>
      <c r="E7" s="119"/>
      <c r="F7" s="124" t="s">
        <v>6</v>
      </c>
      <c r="G7" s="126"/>
      <c r="H7" s="67"/>
      <c r="I7" s="119"/>
      <c r="J7" s="124" t="s">
        <v>112</v>
      </c>
      <c r="K7" s="126"/>
      <c r="L7" s="67"/>
    </row>
    <row r="8" spans="1:12" ht="16" thickBot="1" x14ac:dyDescent="0.25">
      <c r="A8" s="120"/>
      <c r="B8" s="127" t="s">
        <v>4</v>
      </c>
      <c r="C8" s="128"/>
      <c r="D8" s="65">
        <f>D7*D5</f>
        <v>0</v>
      </c>
      <c r="E8" s="120"/>
      <c r="F8" s="127" t="s">
        <v>4</v>
      </c>
      <c r="G8" s="129"/>
      <c r="H8" s="65">
        <f>H7*H5</f>
        <v>0</v>
      </c>
      <c r="I8" s="120"/>
      <c r="J8" s="127" t="s">
        <v>4</v>
      </c>
      <c r="K8" s="129"/>
      <c r="L8" s="65">
        <f>L7*L5</f>
        <v>0</v>
      </c>
    </row>
    <row r="9" spans="1:12" ht="16" thickBot="1" x14ac:dyDescent="0.25">
      <c r="A9" s="13" t="s">
        <v>73</v>
      </c>
      <c r="B9" s="137" t="s">
        <v>173</v>
      </c>
      <c r="C9" s="137"/>
      <c r="D9" s="137"/>
      <c r="E9" s="137"/>
      <c r="F9" s="137"/>
      <c r="G9" s="137"/>
      <c r="H9" s="137"/>
      <c r="I9" s="157"/>
      <c r="J9" s="157"/>
      <c r="K9" s="157"/>
      <c r="L9" s="157"/>
    </row>
    <row r="10" spans="1:12" x14ac:dyDescent="0.2">
      <c r="A10" s="118"/>
      <c r="B10" s="16" t="s">
        <v>0</v>
      </c>
      <c r="C10" s="101" t="s">
        <v>76</v>
      </c>
      <c r="D10" s="55" t="s">
        <v>546</v>
      </c>
      <c r="E10" s="118"/>
      <c r="F10" s="16" t="s">
        <v>0</v>
      </c>
      <c r="G10" s="101" t="s">
        <v>98</v>
      </c>
      <c r="H10" s="55" t="s">
        <v>546</v>
      </c>
      <c r="I10" s="118"/>
      <c r="J10" s="16" t="s">
        <v>0</v>
      </c>
      <c r="K10" s="17" t="s">
        <v>93</v>
      </c>
      <c r="L10" s="55" t="s">
        <v>546</v>
      </c>
    </row>
    <row r="11" spans="1:12" ht="24" x14ac:dyDescent="0.2">
      <c r="A11" s="119"/>
      <c r="B11" s="19" t="s">
        <v>2</v>
      </c>
      <c r="C11" s="70" t="s">
        <v>828</v>
      </c>
      <c r="D11" s="121">
        <f>5.6/H2</f>
        <v>0.86153846153846148</v>
      </c>
      <c r="E11" s="119"/>
      <c r="F11" s="19" t="s">
        <v>2</v>
      </c>
      <c r="G11" s="70" t="s">
        <v>831</v>
      </c>
      <c r="H11" s="121">
        <f>5.6/H2</f>
        <v>0.86153846153846148</v>
      </c>
      <c r="I11" s="119"/>
      <c r="J11" s="19" t="s">
        <v>2</v>
      </c>
      <c r="K11" s="70" t="s">
        <v>834</v>
      </c>
      <c r="L11" s="121">
        <f>150/H2</f>
        <v>23.076923076923077</v>
      </c>
    </row>
    <row r="12" spans="1:12" ht="60" customHeight="1" x14ac:dyDescent="0.2">
      <c r="A12" s="119"/>
      <c r="B12" s="19" t="s">
        <v>3</v>
      </c>
      <c r="C12" s="20" t="s">
        <v>75</v>
      </c>
      <c r="D12" s="131"/>
      <c r="E12" s="119"/>
      <c r="F12" s="19" t="s">
        <v>3</v>
      </c>
      <c r="G12" s="20" t="s">
        <v>99</v>
      </c>
      <c r="H12" s="131"/>
      <c r="I12" s="119"/>
      <c r="J12" s="19" t="s">
        <v>3</v>
      </c>
      <c r="K12" s="20" t="s">
        <v>110</v>
      </c>
      <c r="L12" s="131"/>
    </row>
    <row r="13" spans="1:12" ht="29" customHeight="1" x14ac:dyDescent="0.2">
      <c r="A13" s="119"/>
      <c r="B13" s="124" t="s">
        <v>5</v>
      </c>
      <c r="C13" s="125"/>
      <c r="D13" s="67"/>
      <c r="E13" s="119"/>
      <c r="F13" s="124" t="s">
        <v>6</v>
      </c>
      <c r="G13" s="126"/>
      <c r="H13" s="67"/>
      <c r="I13" s="119"/>
      <c r="J13" s="124" t="s">
        <v>111</v>
      </c>
      <c r="K13" s="125"/>
      <c r="L13" s="67"/>
    </row>
    <row r="14" spans="1:12" ht="16" thickBot="1" x14ac:dyDescent="0.25">
      <c r="A14" s="120"/>
      <c r="B14" s="127" t="s">
        <v>4</v>
      </c>
      <c r="C14" s="128"/>
      <c r="D14" s="65">
        <f>D13*D11</f>
        <v>0</v>
      </c>
      <c r="E14" s="120"/>
      <c r="F14" s="127" t="s">
        <v>4</v>
      </c>
      <c r="G14" s="129"/>
      <c r="H14" s="65">
        <f>H13*H11</f>
        <v>0</v>
      </c>
      <c r="I14" s="120"/>
      <c r="J14" s="127" t="s">
        <v>4</v>
      </c>
      <c r="K14" s="128"/>
      <c r="L14" s="65">
        <f>L13*L11</f>
        <v>0</v>
      </c>
    </row>
    <row r="15" spans="1:12" ht="16" thickBot="1" x14ac:dyDescent="0.25">
      <c r="A15" s="13" t="s">
        <v>73</v>
      </c>
      <c r="B15" s="137" t="s">
        <v>173</v>
      </c>
      <c r="C15" s="137"/>
      <c r="D15" s="137"/>
      <c r="E15" s="137"/>
      <c r="F15" s="137"/>
      <c r="G15" s="137"/>
      <c r="H15" s="137"/>
      <c r="I15" s="157"/>
      <c r="J15" s="157"/>
      <c r="K15" s="157"/>
      <c r="L15" s="157"/>
    </row>
    <row r="16" spans="1:12" x14ac:dyDescent="0.2">
      <c r="A16" s="118"/>
      <c r="B16" s="16" t="s">
        <v>0</v>
      </c>
      <c r="C16" s="100" t="s">
        <v>166</v>
      </c>
      <c r="D16" s="55" t="s">
        <v>546</v>
      </c>
      <c r="E16" s="118"/>
      <c r="F16" s="16" t="s">
        <v>0</v>
      </c>
      <c r="G16" s="100" t="s">
        <v>167</v>
      </c>
      <c r="H16" s="55" t="s">
        <v>546</v>
      </c>
      <c r="I16" s="118"/>
      <c r="J16" s="16" t="s">
        <v>0</v>
      </c>
      <c r="K16" s="68" t="s">
        <v>168</v>
      </c>
      <c r="L16" s="55" t="s">
        <v>546</v>
      </c>
    </row>
    <row r="17" spans="1:12" ht="24" x14ac:dyDescent="0.2">
      <c r="A17" s="119"/>
      <c r="B17" s="19" t="s">
        <v>2</v>
      </c>
      <c r="C17" s="70" t="s">
        <v>827</v>
      </c>
      <c r="D17" s="121">
        <f>5.2/H2</f>
        <v>0.8</v>
      </c>
      <c r="E17" s="119"/>
      <c r="F17" s="19" t="s">
        <v>2</v>
      </c>
      <c r="G17" s="70" t="s">
        <v>832</v>
      </c>
      <c r="H17" s="121">
        <f>5.2/H2</f>
        <v>0.8</v>
      </c>
      <c r="I17" s="119"/>
      <c r="J17" s="19" t="s">
        <v>2</v>
      </c>
      <c r="K17" s="70" t="s">
        <v>833</v>
      </c>
      <c r="L17" s="121">
        <f>150/H2</f>
        <v>23.076923076923077</v>
      </c>
    </row>
    <row r="18" spans="1:12" ht="44" x14ac:dyDescent="0.2">
      <c r="A18" s="119"/>
      <c r="B18" s="19" t="s">
        <v>3</v>
      </c>
      <c r="C18" s="20" t="s">
        <v>75</v>
      </c>
      <c r="D18" s="131"/>
      <c r="E18" s="119"/>
      <c r="F18" s="19" t="s">
        <v>3</v>
      </c>
      <c r="G18" s="20" t="s">
        <v>99</v>
      </c>
      <c r="H18" s="131"/>
      <c r="I18" s="119"/>
      <c r="J18" s="19" t="s">
        <v>3</v>
      </c>
      <c r="K18" s="20" t="s">
        <v>170</v>
      </c>
      <c r="L18" s="131"/>
    </row>
    <row r="19" spans="1:12" ht="30" customHeight="1" x14ac:dyDescent="0.2">
      <c r="A19" s="119"/>
      <c r="B19" s="124" t="s">
        <v>5</v>
      </c>
      <c r="C19" s="125"/>
      <c r="D19" s="67"/>
      <c r="E19" s="119"/>
      <c r="F19" s="124" t="s">
        <v>6</v>
      </c>
      <c r="G19" s="126"/>
      <c r="H19" s="67"/>
      <c r="I19" s="119"/>
      <c r="J19" s="124" t="s">
        <v>111</v>
      </c>
      <c r="K19" s="125"/>
      <c r="L19" s="67"/>
    </row>
    <row r="20" spans="1:12" ht="16" thickBot="1" x14ac:dyDescent="0.25">
      <c r="A20" s="120"/>
      <c r="B20" s="127" t="s">
        <v>4</v>
      </c>
      <c r="C20" s="128"/>
      <c r="D20" s="65">
        <f>D19*D17</f>
        <v>0</v>
      </c>
      <c r="E20" s="120"/>
      <c r="F20" s="127" t="s">
        <v>4</v>
      </c>
      <c r="G20" s="129"/>
      <c r="H20" s="65">
        <f>H19*H17</f>
        <v>0</v>
      </c>
      <c r="I20" s="120"/>
      <c r="J20" s="127" t="s">
        <v>4</v>
      </c>
      <c r="K20" s="128"/>
      <c r="L20" s="65">
        <f>L19*L17</f>
        <v>0</v>
      </c>
    </row>
    <row r="21" spans="1:12" ht="16" thickBot="1" x14ac:dyDescent="0.25">
      <c r="A21" s="13" t="s">
        <v>73</v>
      </c>
      <c r="B21" s="137" t="s">
        <v>173</v>
      </c>
      <c r="C21" s="137"/>
      <c r="D21" s="137"/>
      <c r="E21" s="137"/>
      <c r="F21" s="137"/>
      <c r="G21" s="137"/>
      <c r="H21" s="137"/>
      <c r="I21" s="157"/>
      <c r="J21" s="157"/>
      <c r="K21" s="157"/>
      <c r="L21" s="157"/>
    </row>
    <row r="22" spans="1:12" x14ac:dyDescent="0.2">
      <c r="A22" s="118"/>
      <c r="B22" s="16" t="s">
        <v>0</v>
      </c>
      <c r="C22" s="100" t="s">
        <v>373</v>
      </c>
      <c r="D22" s="55" t="s">
        <v>546</v>
      </c>
      <c r="E22" s="118"/>
      <c r="F22" s="16" t="s">
        <v>0</v>
      </c>
      <c r="G22" s="100" t="s">
        <v>374</v>
      </c>
      <c r="H22" s="55" t="s">
        <v>546</v>
      </c>
      <c r="I22" s="118"/>
      <c r="J22" s="16" t="s">
        <v>0</v>
      </c>
      <c r="K22" s="68" t="s">
        <v>375</v>
      </c>
      <c r="L22" s="55" t="s">
        <v>546</v>
      </c>
    </row>
    <row r="23" spans="1:12" ht="24" x14ac:dyDescent="0.2">
      <c r="A23" s="119"/>
      <c r="B23" s="19" t="s">
        <v>2</v>
      </c>
      <c r="C23" s="70" t="s">
        <v>820</v>
      </c>
      <c r="D23" s="121">
        <f>5.2/H2</f>
        <v>0.8</v>
      </c>
      <c r="E23" s="119"/>
      <c r="F23" s="19" t="s">
        <v>2</v>
      </c>
      <c r="G23" s="70" t="s">
        <v>821</v>
      </c>
      <c r="H23" s="121">
        <f>5.2/H2</f>
        <v>0.8</v>
      </c>
      <c r="I23" s="119"/>
      <c r="J23" s="19" t="s">
        <v>2</v>
      </c>
      <c r="K23" s="70" t="s">
        <v>824</v>
      </c>
      <c r="L23" s="121">
        <f>150/H2</f>
        <v>23.076923076923077</v>
      </c>
    </row>
    <row r="24" spans="1:12" ht="44" x14ac:dyDescent="0.2">
      <c r="A24" s="119"/>
      <c r="B24" s="19" t="s">
        <v>3</v>
      </c>
      <c r="C24" s="20" t="s">
        <v>75</v>
      </c>
      <c r="D24" s="131"/>
      <c r="E24" s="119"/>
      <c r="F24" s="19" t="s">
        <v>3</v>
      </c>
      <c r="G24" s="20" t="s">
        <v>99</v>
      </c>
      <c r="H24" s="131"/>
      <c r="I24" s="119"/>
      <c r="J24" s="19" t="s">
        <v>3</v>
      </c>
      <c r="K24" s="20" t="s">
        <v>376</v>
      </c>
      <c r="L24" s="131"/>
    </row>
    <row r="25" spans="1:12" ht="30" customHeight="1" x14ac:dyDescent="0.2">
      <c r="A25" s="119"/>
      <c r="B25" s="124" t="s">
        <v>5</v>
      </c>
      <c r="C25" s="125"/>
      <c r="D25" s="67"/>
      <c r="E25" s="119"/>
      <c r="F25" s="124" t="s">
        <v>6</v>
      </c>
      <c r="G25" s="126"/>
      <c r="H25" s="67"/>
      <c r="I25" s="119"/>
      <c r="J25" s="124" t="s">
        <v>111</v>
      </c>
      <c r="K25" s="125"/>
      <c r="L25" s="67"/>
    </row>
    <row r="26" spans="1:12" ht="16" thickBot="1" x14ac:dyDescent="0.25">
      <c r="A26" s="120"/>
      <c r="B26" s="127" t="s">
        <v>4</v>
      </c>
      <c r="C26" s="128"/>
      <c r="D26" s="65">
        <f>D25*D23</f>
        <v>0</v>
      </c>
      <c r="E26" s="120"/>
      <c r="F26" s="127" t="s">
        <v>4</v>
      </c>
      <c r="G26" s="129"/>
      <c r="H26" s="65">
        <f>H25*H23</f>
        <v>0</v>
      </c>
      <c r="I26" s="120"/>
      <c r="J26" s="127" t="s">
        <v>4</v>
      </c>
      <c r="K26" s="128"/>
      <c r="L26" s="65">
        <f>L25*L23</f>
        <v>0</v>
      </c>
    </row>
    <row r="27" spans="1:12" ht="16" thickBot="1" x14ac:dyDescent="0.25">
      <c r="A27" s="13" t="s">
        <v>73</v>
      </c>
      <c r="B27" s="137" t="s">
        <v>173</v>
      </c>
      <c r="C27" s="137"/>
      <c r="D27" s="137"/>
      <c r="E27" s="137"/>
      <c r="F27" s="137"/>
      <c r="G27" s="137"/>
      <c r="H27" s="137"/>
      <c r="I27" s="157"/>
      <c r="J27" s="157"/>
      <c r="K27" s="157"/>
      <c r="L27" s="157"/>
    </row>
    <row r="28" spans="1:12" x14ac:dyDescent="0.2">
      <c r="A28" s="118"/>
      <c r="B28" s="16" t="s">
        <v>0</v>
      </c>
      <c r="C28" s="100" t="s">
        <v>528</v>
      </c>
      <c r="D28" s="55" t="s">
        <v>546</v>
      </c>
      <c r="E28" s="118"/>
      <c r="F28" s="16" t="s">
        <v>0</v>
      </c>
      <c r="G28" s="100" t="s">
        <v>529</v>
      </c>
      <c r="H28" s="55" t="s">
        <v>546</v>
      </c>
      <c r="I28" s="118"/>
      <c r="J28" s="16" t="s">
        <v>0</v>
      </c>
      <c r="K28" s="68" t="s">
        <v>530</v>
      </c>
      <c r="L28" s="55" t="s">
        <v>546</v>
      </c>
    </row>
    <row r="29" spans="1:12" ht="24" x14ac:dyDescent="0.2">
      <c r="A29" s="119"/>
      <c r="B29" s="19" t="s">
        <v>2</v>
      </c>
      <c r="C29" s="71" t="s">
        <v>819</v>
      </c>
      <c r="D29" s="121">
        <f>5.2/H2</f>
        <v>0.8</v>
      </c>
      <c r="E29" s="119"/>
      <c r="F29" s="19" t="s">
        <v>2</v>
      </c>
      <c r="G29" s="70" t="s">
        <v>822</v>
      </c>
      <c r="H29" s="121">
        <f>5.2/H2</f>
        <v>0.8</v>
      </c>
      <c r="I29" s="119"/>
      <c r="J29" s="19" t="s">
        <v>2</v>
      </c>
      <c r="K29" s="70" t="s">
        <v>825</v>
      </c>
      <c r="L29" s="121">
        <f>150/H2</f>
        <v>23.076923076923077</v>
      </c>
    </row>
    <row r="30" spans="1:12" ht="44" x14ac:dyDescent="0.2">
      <c r="A30" s="119"/>
      <c r="B30" s="19" t="s">
        <v>3</v>
      </c>
      <c r="C30" s="20" t="s">
        <v>75</v>
      </c>
      <c r="D30" s="131"/>
      <c r="E30" s="119"/>
      <c r="F30" s="19" t="s">
        <v>3</v>
      </c>
      <c r="G30" s="20" t="s">
        <v>99</v>
      </c>
      <c r="H30" s="131"/>
      <c r="I30" s="119"/>
      <c r="J30" s="19" t="s">
        <v>3</v>
      </c>
      <c r="K30" s="20" t="s">
        <v>531</v>
      </c>
      <c r="L30" s="131"/>
    </row>
    <row r="31" spans="1:12" ht="37" customHeight="1" x14ac:dyDescent="0.2">
      <c r="A31" s="119"/>
      <c r="B31" s="124" t="s">
        <v>5</v>
      </c>
      <c r="C31" s="125"/>
      <c r="D31" s="67"/>
      <c r="E31" s="119"/>
      <c r="F31" s="124" t="s">
        <v>6</v>
      </c>
      <c r="G31" s="126"/>
      <c r="H31" s="67"/>
      <c r="I31" s="119"/>
      <c r="J31" s="124" t="s">
        <v>111</v>
      </c>
      <c r="K31" s="125"/>
      <c r="L31" s="67"/>
    </row>
    <row r="32" spans="1:12" ht="22" customHeight="1" thickBot="1" x14ac:dyDescent="0.25">
      <c r="A32" s="120"/>
      <c r="B32" s="127" t="s">
        <v>4</v>
      </c>
      <c r="C32" s="128"/>
      <c r="D32" s="65">
        <f>D31*D29</f>
        <v>0</v>
      </c>
      <c r="E32" s="120"/>
      <c r="F32" s="127" t="s">
        <v>4</v>
      </c>
      <c r="G32" s="129"/>
      <c r="H32" s="65">
        <f>H31*H29</f>
        <v>0</v>
      </c>
      <c r="I32" s="120"/>
      <c r="J32" s="127" t="s">
        <v>4</v>
      </c>
      <c r="K32" s="128"/>
      <c r="L32" s="65">
        <f>L31*L29</f>
        <v>0</v>
      </c>
    </row>
    <row r="33" spans="1:12" ht="22" customHeight="1" thickBot="1" x14ac:dyDescent="0.25">
      <c r="A33" s="13" t="s">
        <v>73</v>
      </c>
      <c r="B33" s="137" t="s">
        <v>173</v>
      </c>
      <c r="C33" s="137"/>
      <c r="D33" s="137"/>
      <c r="E33" s="137"/>
      <c r="F33" s="137"/>
      <c r="G33" s="137"/>
      <c r="H33" s="137"/>
      <c r="I33" s="157"/>
      <c r="J33" s="157"/>
      <c r="K33" s="157"/>
      <c r="L33" s="157"/>
    </row>
    <row r="34" spans="1:12" ht="16" customHeight="1" x14ac:dyDescent="0.2">
      <c r="A34" s="118"/>
      <c r="B34" s="16" t="s">
        <v>0</v>
      </c>
      <c r="C34" s="100" t="s">
        <v>1381</v>
      </c>
      <c r="D34" s="55" t="s">
        <v>546</v>
      </c>
      <c r="E34" s="118"/>
      <c r="F34" s="16" t="s">
        <v>0</v>
      </c>
      <c r="G34" s="100" t="s">
        <v>1382</v>
      </c>
      <c r="H34" s="55" t="s">
        <v>546</v>
      </c>
      <c r="I34" s="118"/>
      <c r="J34" s="16" t="s">
        <v>0</v>
      </c>
      <c r="K34" s="68" t="s">
        <v>1383</v>
      </c>
      <c r="L34" s="55" t="s">
        <v>546</v>
      </c>
    </row>
    <row r="35" spans="1:12" ht="24" x14ac:dyDescent="0.2">
      <c r="A35" s="119"/>
      <c r="B35" s="19" t="s">
        <v>2</v>
      </c>
      <c r="C35" s="70" t="s">
        <v>1386</v>
      </c>
      <c r="D35" s="121">
        <f>5.2/H2</f>
        <v>0.8</v>
      </c>
      <c r="E35" s="119"/>
      <c r="F35" s="19" t="s">
        <v>2</v>
      </c>
      <c r="G35" s="70" t="s">
        <v>1385</v>
      </c>
      <c r="H35" s="121">
        <f>5.2/H2</f>
        <v>0.8</v>
      </c>
      <c r="I35" s="119"/>
      <c r="J35" s="19" t="s">
        <v>2</v>
      </c>
      <c r="K35" s="70" t="s">
        <v>1384</v>
      </c>
      <c r="L35" s="121">
        <f>150/H2</f>
        <v>23.076923076923077</v>
      </c>
    </row>
    <row r="36" spans="1:12" ht="44" x14ac:dyDescent="0.2">
      <c r="A36" s="119"/>
      <c r="B36" s="19" t="s">
        <v>3</v>
      </c>
      <c r="C36" s="20" t="s">
        <v>75</v>
      </c>
      <c r="D36" s="131"/>
      <c r="E36" s="119"/>
      <c r="F36" s="19" t="s">
        <v>3</v>
      </c>
      <c r="G36" s="20" t="s">
        <v>99</v>
      </c>
      <c r="H36" s="131"/>
      <c r="I36" s="119"/>
      <c r="J36" s="19" t="s">
        <v>3</v>
      </c>
      <c r="K36" s="20" t="s">
        <v>1387</v>
      </c>
      <c r="L36" s="131"/>
    </row>
    <row r="37" spans="1:12" ht="29" customHeight="1" x14ac:dyDescent="0.2">
      <c r="A37" s="119"/>
      <c r="B37" s="124" t="s">
        <v>5</v>
      </c>
      <c r="C37" s="125"/>
      <c r="D37" s="67"/>
      <c r="E37" s="119"/>
      <c r="F37" s="124" t="s">
        <v>6</v>
      </c>
      <c r="G37" s="126"/>
      <c r="H37" s="67"/>
      <c r="I37" s="119"/>
      <c r="J37" s="124" t="s">
        <v>111</v>
      </c>
      <c r="K37" s="125"/>
      <c r="L37" s="67"/>
    </row>
    <row r="38" spans="1:12" ht="16" thickBot="1" x14ac:dyDescent="0.25">
      <c r="A38" s="120"/>
      <c r="B38" s="127" t="s">
        <v>4</v>
      </c>
      <c r="C38" s="128"/>
      <c r="D38" s="65">
        <f>D37*D35</f>
        <v>0</v>
      </c>
      <c r="E38" s="120"/>
      <c r="F38" s="127" t="s">
        <v>4</v>
      </c>
      <c r="G38" s="129"/>
      <c r="H38" s="65">
        <f>H37*H35</f>
        <v>0</v>
      </c>
      <c r="I38" s="120"/>
      <c r="J38" s="127" t="s">
        <v>4</v>
      </c>
      <c r="K38" s="128"/>
      <c r="L38" s="65">
        <f>L37*L35</f>
        <v>0</v>
      </c>
    </row>
    <row r="39" spans="1:12" ht="16" thickBot="1" x14ac:dyDescent="0.25">
      <c r="A39" s="13" t="s">
        <v>73</v>
      </c>
      <c r="B39" s="137" t="s">
        <v>173</v>
      </c>
      <c r="C39" s="137"/>
      <c r="D39" s="137"/>
      <c r="E39" s="137"/>
      <c r="F39" s="137"/>
      <c r="G39" s="137"/>
      <c r="H39" s="137"/>
      <c r="I39" s="157"/>
      <c r="J39" s="157"/>
      <c r="K39" s="157"/>
      <c r="L39" s="157"/>
    </row>
    <row r="40" spans="1:12" x14ac:dyDescent="0.2">
      <c r="A40" s="118"/>
      <c r="B40" s="16" t="s">
        <v>0</v>
      </c>
      <c r="C40" s="100" t="s">
        <v>1379</v>
      </c>
      <c r="D40" s="55" t="s">
        <v>546</v>
      </c>
      <c r="E40" s="118"/>
      <c r="F40" s="16" t="s">
        <v>0</v>
      </c>
      <c r="G40" s="100" t="s">
        <v>1378</v>
      </c>
      <c r="H40" s="55" t="s">
        <v>546</v>
      </c>
      <c r="I40" s="118"/>
      <c r="J40" s="16" t="s">
        <v>0</v>
      </c>
      <c r="K40" s="68" t="s">
        <v>1377</v>
      </c>
      <c r="L40" s="55" t="s">
        <v>546</v>
      </c>
    </row>
    <row r="41" spans="1:12" x14ac:dyDescent="0.2">
      <c r="A41" s="119"/>
      <c r="B41" s="19" t="s">
        <v>2</v>
      </c>
      <c r="C41" s="71" t="s">
        <v>1374</v>
      </c>
      <c r="D41" s="121">
        <f>5.2/H2</f>
        <v>0.8</v>
      </c>
      <c r="E41" s="119"/>
      <c r="F41" s="19" t="s">
        <v>2</v>
      </c>
      <c r="G41" s="70" t="s">
        <v>1375</v>
      </c>
      <c r="H41" s="121">
        <f>5.2/H2</f>
        <v>0.8</v>
      </c>
      <c r="I41" s="119"/>
      <c r="J41" s="19" t="s">
        <v>2</v>
      </c>
      <c r="K41" s="70" t="s">
        <v>1376</v>
      </c>
      <c r="L41" s="121">
        <f>150/H2</f>
        <v>23.076923076923077</v>
      </c>
    </row>
    <row r="42" spans="1:12" ht="33" x14ac:dyDescent="0.2">
      <c r="A42" s="119"/>
      <c r="B42" s="19" t="s">
        <v>3</v>
      </c>
      <c r="C42" s="20" t="s">
        <v>75</v>
      </c>
      <c r="D42" s="131"/>
      <c r="E42" s="119"/>
      <c r="F42" s="19" t="s">
        <v>3</v>
      </c>
      <c r="G42" s="20" t="s">
        <v>99</v>
      </c>
      <c r="H42" s="131"/>
      <c r="I42" s="119"/>
      <c r="J42" s="19" t="s">
        <v>3</v>
      </c>
      <c r="K42" s="20" t="s">
        <v>1380</v>
      </c>
      <c r="L42" s="131"/>
    </row>
    <row r="43" spans="1:12" ht="25" customHeight="1" x14ac:dyDescent="0.2">
      <c r="A43" s="119"/>
      <c r="B43" s="124" t="s">
        <v>5</v>
      </c>
      <c r="C43" s="125"/>
      <c r="D43" s="67"/>
      <c r="E43" s="119"/>
      <c r="F43" s="124" t="s">
        <v>6</v>
      </c>
      <c r="G43" s="126"/>
      <c r="H43" s="67"/>
      <c r="I43" s="119"/>
      <c r="J43" s="124" t="s">
        <v>111</v>
      </c>
      <c r="K43" s="125"/>
      <c r="L43" s="67"/>
    </row>
    <row r="44" spans="1:12" ht="16" thickBot="1" x14ac:dyDescent="0.25">
      <c r="A44" s="120"/>
      <c r="B44" s="127" t="s">
        <v>4</v>
      </c>
      <c r="C44" s="128"/>
      <c r="D44" s="65">
        <f>D43*D41</f>
        <v>0</v>
      </c>
      <c r="E44" s="120"/>
      <c r="F44" s="127" t="s">
        <v>4</v>
      </c>
      <c r="G44" s="129"/>
      <c r="H44" s="65">
        <f>H43*H41</f>
        <v>0</v>
      </c>
      <c r="I44" s="120"/>
      <c r="J44" s="127" t="s">
        <v>4</v>
      </c>
      <c r="K44" s="128"/>
      <c r="L44" s="65">
        <f>L43*L41</f>
        <v>0</v>
      </c>
    </row>
    <row r="45" spans="1:12" ht="16" thickBot="1" x14ac:dyDescent="0.25">
      <c r="A45" s="13" t="s">
        <v>73</v>
      </c>
      <c r="B45" s="137" t="s">
        <v>173</v>
      </c>
      <c r="C45" s="137"/>
      <c r="D45" s="137"/>
      <c r="E45" s="137"/>
      <c r="F45" s="137"/>
      <c r="G45" s="137"/>
      <c r="H45" s="137"/>
      <c r="I45" s="157"/>
      <c r="J45" s="157"/>
      <c r="K45" s="157"/>
      <c r="L45" s="157"/>
    </row>
    <row r="46" spans="1:12" x14ac:dyDescent="0.2">
      <c r="A46" s="118"/>
      <c r="B46" s="16" t="s">
        <v>0</v>
      </c>
      <c r="C46" s="100" t="s">
        <v>377</v>
      </c>
      <c r="D46" s="55" t="s">
        <v>546</v>
      </c>
      <c r="E46" s="118"/>
      <c r="F46" s="16" t="s">
        <v>0</v>
      </c>
      <c r="G46" s="100" t="s">
        <v>378</v>
      </c>
      <c r="H46" s="55" t="s">
        <v>546</v>
      </c>
      <c r="I46" s="118"/>
      <c r="J46" s="16" t="s">
        <v>0</v>
      </c>
      <c r="K46" s="68" t="s">
        <v>379</v>
      </c>
      <c r="L46" s="55" t="s">
        <v>546</v>
      </c>
    </row>
    <row r="47" spans="1:12" ht="24" x14ac:dyDescent="0.2">
      <c r="A47" s="119"/>
      <c r="B47" s="19" t="s">
        <v>2</v>
      </c>
      <c r="C47" s="70" t="s">
        <v>818</v>
      </c>
      <c r="D47" s="121">
        <f>5.2/H2</f>
        <v>0.8</v>
      </c>
      <c r="E47" s="119"/>
      <c r="F47" s="19" t="s">
        <v>2</v>
      </c>
      <c r="G47" s="70" t="s">
        <v>823</v>
      </c>
      <c r="H47" s="121">
        <f>5.2/H2</f>
        <v>0.8</v>
      </c>
      <c r="I47" s="119"/>
      <c r="J47" s="19" t="s">
        <v>2</v>
      </c>
      <c r="K47" s="70" t="s">
        <v>826</v>
      </c>
      <c r="L47" s="121">
        <f>150/H2</f>
        <v>23.076923076923077</v>
      </c>
    </row>
    <row r="48" spans="1:12" ht="44" x14ac:dyDescent="0.2">
      <c r="A48" s="119"/>
      <c r="B48" s="19" t="s">
        <v>3</v>
      </c>
      <c r="C48" s="20" t="s">
        <v>75</v>
      </c>
      <c r="D48" s="131"/>
      <c r="E48" s="119"/>
      <c r="F48" s="19" t="s">
        <v>3</v>
      </c>
      <c r="G48" s="20" t="s">
        <v>99</v>
      </c>
      <c r="H48" s="131"/>
      <c r="I48" s="119"/>
      <c r="J48" s="19" t="s">
        <v>3</v>
      </c>
      <c r="K48" s="20" t="s">
        <v>380</v>
      </c>
      <c r="L48" s="131"/>
    </row>
    <row r="49" spans="1:12" ht="33" customHeight="1" x14ac:dyDescent="0.2">
      <c r="A49" s="119"/>
      <c r="B49" s="124" t="s">
        <v>5</v>
      </c>
      <c r="C49" s="125"/>
      <c r="D49" s="67"/>
      <c r="E49" s="119"/>
      <c r="F49" s="124" t="s">
        <v>6</v>
      </c>
      <c r="G49" s="126"/>
      <c r="H49" s="67"/>
      <c r="I49" s="119"/>
      <c r="J49" s="124" t="s">
        <v>111</v>
      </c>
      <c r="K49" s="125"/>
      <c r="L49" s="67"/>
    </row>
    <row r="50" spans="1:12" ht="16" thickBot="1" x14ac:dyDescent="0.25">
      <c r="A50" s="120"/>
      <c r="B50" s="127" t="s">
        <v>4</v>
      </c>
      <c r="C50" s="128"/>
      <c r="D50" s="65">
        <f>D49*D47</f>
        <v>0</v>
      </c>
      <c r="E50" s="120"/>
      <c r="F50" s="127" t="s">
        <v>4</v>
      </c>
      <c r="G50" s="129"/>
      <c r="H50" s="65">
        <f>H49*H47</f>
        <v>0</v>
      </c>
      <c r="I50" s="120"/>
      <c r="J50" s="127" t="s">
        <v>4</v>
      </c>
      <c r="K50" s="128"/>
      <c r="L50" s="65">
        <f>L49*L47</f>
        <v>0</v>
      </c>
    </row>
    <row r="51" spans="1:12" ht="16" thickBot="1" x14ac:dyDescent="0.25">
      <c r="A51" s="13" t="s">
        <v>73</v>
      </c>
      <c r="B51" s="137" t="s">
        <v>173</v>
      </c>
      <c r="C51" s="137"/>
      <c r="D51" s="137"/>
      <c r="E51" s="137"/>
      <c r="F51" s="137"/>
      <c r="G51" s="137"/>
      <c r="H51" s="137"/>
      <c r="I51" s="157"/>
      <c r="J51" s="157"/>
      <c r="K51" s="157"/>
      <c r="L51" s="157"/>
    </row>
    <row r="52" spans="1:12" x14ac:dyDescent="0.2">
      <c r="A52" s="118"/>
      <c r="B52" s="16" t="s">
        <v>0</v>
      </c>
      <c r="C52" s="100" t="s">
        <v>1388</v>
      </c>
      <c r="D52" s="55" t="s">
        <v>546</v>
      </c>
      <c r="E52" s="118"/>
      <c r="F52" s="16" t="s">
        <v>0</v>
      </c>
      <c r="G52" s="100" t="s">
        <v>1388</v>
      </c>
      <c r="H52" s="55" t="s">
        <v>546</v>
      </c>
      <c r="I52" s="118"/>
      <c r="J52" s="16" t="s">
        <v>0</v>
      </c>
      <c r="K52" s="68" t="s">
        <v>1389</v>
      </c>
      <c r="L52" s="55" t="s">
        <v>546</v>
      </c>
    </row>
    <row r="53" spans="1:12" ht="24" x14ac:dyDescent="0.2">
      <c r="A53" s="119"/>
      <c r="B53" s="19" t="s">
        <v>2</v>
      </c>
      <c r="C53" s="70" t="s">
        <v>1390</v>
      </c>
      <c r="D53" s="121">
        <f>5.2/H2</f>
        <v>0.8</v>
      </c>
      <c r="E53" s="119"/>
      <c r="F53" s="19" t="s">
        <v>2</v>
      </c>
      <c r="G53" s="70" t="s">
        <v>1391</v>
      </c>
      <c r="H53" s="121">
        <f>5.2/H2</f>
        <v>0.8</v>
      </c>
      <c r="I53" s="119"/>
      <c r="J53" s="19" t="s">
        <v>2</v>
      </c>
      <c r="K53" s="70" t="s">
        <v>1392</v>
      </c>
      <c r="L53" s="121">
        <f>150/H2</f>
        <v>23.076923076923077</v>
      </c>
    </row>
    <row r="54" spans="1:12" ht="44" x14ac:dyDescent="0.2">
      <c r="A54" s="119"/>
      <c r="B54" s="19" t="s">
        <v>3</v>
      </c>
      <c r="C54" s="20" t="s">
        <v>237</v>
      </c>
      <c r="D54" s="131"/>
      <c r="E54" s="119"/>
      <c r="F54" s="19" t="s">
        <v>3</v>
      </c>
      <c r="G54" s="20" t="s">
        <v>239</v>
      </c>
      <c r="H54" s="131"/>
      <c r="I54" s="119"/>
      <c r="J54" s="19" t="s">
        <v>3</v>
      </c>
      <c r="K54" s="20" t="s">
        <v>1393</v>
      </c>
      <c r="L54" s="131"/>
    </row>
    <row r="55" spans="1:12" ht="34" customHeight="1" x14ac:dyDescent="0.2">
      <c r="A55" s="119"/>
      <c r="B55" s="124" t="s">
        <v>5</v>
      </c>
      <c r="C55" s="125"/>
      <c r="D55" s="67"/>
      <c r="E55" s="119"/>
      <c r="F55" s="124" t="s">
        <v>6</v>
      </c>
      <c r="G55" s="126"/>
      <c r="H55" s="67"/>
      <c r="I55" s="119"/>
      <c r="J55" s="124" t="s">
        <v>111</v>
      </c>
      <c r="K55" s="125"/>
      <c r="L55" s="67"/>
    </row>
    <row r="56" spans="1:12" ht="16" thickBot="1" x14ac:dyDescent="0.25">
      <c r="A56" s="120"/>
      <c r="B56" s="127" t="s">
        <v>4</v>
      </c>
      <c r="C56" s="128"/>
      <c r="D56" s="65">
        <f>D55*D53</f>
        <v>0</v>
      </c>
      <c r="E56" s="120"/>
      <c r="F56" s="127" t="s">
        <v>4</v>
      </c>
      <c r="G56" s="129"/>
      <c r="H56" s="65">
        <f>H55*H53</f>
        <v>0</v>
      </c>
      <c r="I56" s="120"/>
      <c r="J56" s="127" t="s">
        <v>4</v>
      </c>
      <c r="K56" s="128"/>
      <c r="L56" s="65">
        <f>L55*L53</f>
        <v>0</v>
      </c>
    </row>
    <row r="57" spans="1:12" ht="16" thickBot="1" x14ac:dyDescent="0.25">
      <c r="A57" s="13" t="s">
        <v>73</v>
      </c>
      <c r="B57" s="137" t="s">
        <v>173</v>
      </c>
      <c r="C57" s="137"/>
      <c r="D57" s="137"/>
      <c r="E57" s="137"/>
      <c r="F57" s="137"/>
      <c r="G57" s="137"/>
      <c r="H57" s="137"/>
      <c r="I57" s="157"/>
      <c r="J57" s="157"/>
      <c r="K57" s="157"/>
      <c r="L57" s="157"/>
    </row>
    <row r="58" spans="1:12" x14ac:dyDescent="0.2">
      <c r="A58" s="118"/>
      <c r="B58" s="16" t="s">
        <v>0</v>
      </c>
      <c r="C58" s="100" t="s">
        <v>367</v>
      </c>
      <c r="D58" s="55" t="s">
        <v>546</v>
      </c>
      <c r="E58" s="118"/>
      <c r="F58" s="16" t="s">
        <v>0</v>
      </c>
      <c r="G58" s="100" t="s">
        <v>367</v>
      </c>
      <c r="H58" s="55" t="s">
        <v>546</v>
      </c>
      <c r="I58" s="118"/>
      <c r="J58" s="16" t="s">
        <v>0</v>
      </c>
      <c r="K58" s="68" t="s">
        <v>368</v>
      </c>
      <c r="L58" s="55" t="s">
        <v>546</v>
      </c>
    </row>
    <row r="59" spans="1:12" ht="24" x14ac:dyDescent="0.2">
      <c r="A59" s="119"/>
      <c r="B59" s="19" t="s">
        <v>2</v>
      </c>
      <c r="C59" s="70" t="s">
        <v>815</v>
      </c>
      <c r="D59" s="121">
        <f>5.2/H2</f>
        <v>0.8</v>
      </c>
      <c r="E59" s="119"/>
      <c r="F59" s="19" t="s">
        <v>2</v>
      </c>
      <c r="G59" s="70" t="s">
        <v>816</v>
      </c>
      <c r="H59" s="121">
        <f>5.2/H2</f>
        <v>0.8</v>
      </c>
      <c r="I59" s="119"/>
      <c r="J59" s="19" t="s">
        <v>2</v>
      </c>
      <c r="K59" s="70" t="s">
        <v>817</v>
      </c>
      <c r="L59" s="121">
        <f>150/H2</f>
        <v>23.076923076923077</v>
      </c>
    </row>
    <row r="60" spans="1:12" ht="44" x14ac:dyDescent="0.2">
      <c r="A60" s="119"/>
      <c r="B60" s="19" t="s">
        <v>3</v>
      </c>
      <c r="C60" s="20" t="s">
        <v>237</v>
      </c>
      <c r="D60" s="131"/>
      <c r="E60" s="119"/>
      <c r="F60" s="19" t="s">
        <v>3</v>
      </c>
      <c r="G60" s="20" t="s">
        <v>239</v>
      </c>
      <c r="H60" s="131"/>
      <c r="I60" s="119"/>
      <c r="J60" s="19" t="s">
        <v>3</v>
      </c>
      <c r="K60" s="20" t="s">
        <v>369</v>
      </c>
      <c r="L60" s="131"/>
    </row>
    <row r="61" spans="1:12" ht="29" customHeight="1" x14ac:dyDescent="0.2">
      <c r="A61" s="119"/>
      <c r="B61" s="124" t="s">
        <v>5</v>
      </c>
      <c r="C61" s="125"/>
      <c r="D61" s="67"/>
      <c r="E61" s="119"/>
      <c r="F61" s="124" t="s">
        <v>6</v>
      </c>
      <c r="G61" s="126"/>
      <c r="H61" s="67"/>
      <c r="I61" s="119"/>
      <c r="J61" s="124" t="s">
        <v>111</v>
      </c>
      <c r="K61" s="125"/>
      <c r="L61" s="67"/>
    </row>
    <row r="62" spans="1:12" ht="16" thickBot="1" x14ac:dyDescent="0.25">
      <c r="A62" s="120"/>
      <c r="B62" s="127" t="s">
        <v>4</v>
      </c>
      <c r="C62" s="128"/>
      <c r="D62" s="65">
        <f>D61*D59</f>
        <v>0</v>
      </c>
      <c r="E62" s="120"/>
      <c r="F62" s="127" t="s">
        <v>4</v>
      </c>
      <c r="G62" s="129"/>
      <c r="H62" s="65">
        <f>H61*H59</f>
        <v>0</v>
      </c>
      <c r="I62" s="120"/>
      <c r="J62" s="127" t="s">
        <v>4</v>
      </c>
      <c r="K62" s="128"/>
      <c r="L62" s="65">
        <f>L61*L59</f>
        <v>0</v>
      </c>
    </row>
    <row r="63" spans="1:12" ht="16" thickBot="1" x14ac:dyDescent="0.25">
      <c r="A63" s="13" t="s">
        <v>73</v>
      </c>
      <c r="B63" s="137" t="s">
        <v>173</v>
      </c>
      <c r="C63" s="137"/>
      <c r="D63" s="137"/>
      <c r="E63" s="137"/>
      <c r="F63" s="137"/>
      <c r="G63" s="137"/>
      <c r="H63" s="137"/>
      <c r="I63" s="157"/>
      <c r="J63" s="157"/>
      <c r="K63" s="157"/>
      <c r="L63" s="157"/>
    </row>
    <row r="64" spans="1:12" x14ac:dyDescent="0.2">
      <c r="A64" s="118"/>
      <c r="B64" s="16" t="s">
        <v>0</v>
      </c>
      <c r="C64" s="100" t="s">
        <v>238</v>
      </c>
      <c r="D64" s="55" t="s">
        <v>546</v>
      </c>
      <c r="E64" s="118"/>
      <c r="F64" s="16" t="s">
        <v>0</v>
      </c>
      <c r="G64" s="100" t="s">
        <v>238</v>
      </c>
      <c r="H64" s="55" t="s">
        <v>546</v>
      </c>
      <c r="I64" s="118"/>
      <c r="J64" s="16" t="s">
        <v>0</v>
      </c>
      <c r="K64" s="68" t="s">
        <v>298</v>
      </c>
      <c r="L64" s="55" t="s">
        <v>546</v>
      </c>
    </row>
    <row r="65" spans="1:12" ht="24" x14ac:dyDescent="0.2">
      <c r="A65" s="119"/>
      <c r="B65" s="19" t="s">
        <v>2</v>
      </c>
      <c r="C65" s="70" t="s">
        <v>812</v>
      </c>
      <c r="D65" s="121">
        <f>5.2/H2</f>
        <v>0.8</v>
      </c>
      <c r="E65" s="119"/>
      <c r="F65" s="19" t="s">
        <v>2</v>
      </c>
      <c r="G65" s="70" t="s">
        <v>813</v>
      </c>
      <c r="H65" s="121">
        <f>5.2/H2</f>
        <v>0.8</v>
      </c>
      <c r="I65" s="119"/>
      <c r="J65" s="19" t="s">
        <v>2</v>
      </c>
      <c r="K65" s="70" t="s">
        <v>814</v>
      </c>
      <c r="L65" s="121">
        <f>150/H2</f>
        <v>23.076923076923077</v>
      </c>
    </row>
    <row r="66" spans="1:12" ht="44" x14ac:dyDescent="0.2">
      <c r="A66" s="119"/>
      <c r="B66" s="19" t="s">
        <v>3</v>
      </c>
      <c r="C66" s="20" t="s">
        <v>237</v>
      </c>
      <c r="D66" s="131"/>
      <c r="E66" s="119"/>
      <c r="F66" s="19" t="s">
        <v>3</v>
      </c>
      <c r="G66" s="20" t="s">
        <v>239</v>
      </c>
      <c r="H66" s="131"/>
      <c r="I66" s="119"/>
      <c r="J66" s="19" t="s">
        <v>3</v>
      </c>
      <c r="K66" s="20" t="s">
        <v>299</v>
      </c>
      <c r="L66" s="131"/>
    </row>
    <row r="67" spans="1:12" ht="38" customHeight="1" x14ac:dyDescent="0.2">
      <c r="A67" s="119"/>
      <c r="B67" s="124" t="s">
        <v>5</v>
      </c>
      <c r="C67" s="125"/>
      <c r="D67" s="67"/>
      <c r="E67" s="119"/>
      <c r="F67" s="124" t="s">
        <v>6</v>
      </c>
      <c r="G67" s="126"/>
      <c r="H67" s="67"/>
      <c r="I67" s="119"/>
      <c r="J67" s="124" t="s">
        <v>111</v>
      </c>
      <c r="K67" s="125"/>
      <c r="L67" s="67"/>
    </row>
    <row r="68" spans="1:12" ht="16" thickBot="1" x14ac:dyDescent="0.25">
      <c r="A68" s="120"/>
      <c r="B68" s="127" t="s">
        <v>4</v>
      </c>
      <c r="C68" s="128"/>
      <c r="D68" s="65">
        <f>D67*D65</f>
        <v>0</v>
      </c>
      <c r="E68" s="120"/>
      <c r="F68" s="127" t="s">
        <v>4</v>
      </c>
      <c r="G68" s="129"/>
      <c r="H68" s="65">
        <f>H67*H65</f>
        <v>0</v>
      </c>
      <c r="I68" s="120"/>
      <c r="J68" s="127" t="s">
        <v>4</v>
      </c>
      <c r="K68" s="128"/>
      <c r="L68" s="65">
        <f>L67*L65</f>
        <v>0</v>
      </c>
    </row>
    <row r="69" spans="1:12" ht="16" thickBot="1" x14ac:dyDescent="0.25">
      <c r="A69" s="13" t="s">
        <v>73</v>
      </c>
      <c r="B69" s="137" t="s">
        <v>173</v>
      </c>
      <c r="C69" s="137"/>
      <c r="D69" s="137"/>
      <c r="E69" s="137"/>
      <c r="F69" s="137"/>
      <c r="G69" s="137"/>
      <c r="H69" s="137"/>
      <c r="I69" s="157"/>
      <c r="J69" s="157"/>
      <c r="K69" s="157"/>
      <c r="L69" s="157"/>
    </row>
    <row r="70" spans="1:12" x14ac:dyDescent="0.2">
      <c r="A70" s="118"/>
      <c r="B70" s="16" t="s">
        <v>0</v>
      </c>
      <c r="C70" s="100" t="s">
        <v>370</v>
      </c>
      <c r="D70" s="55" t="s">
        <v>546</v>
      </c>
      <c r="E70" s="118"/>
      <c r="F70" s="16" t="s">
        <v>0</v>
      </c>
      <c r="G70" s="100" t="s">
        <v>370</v>
      </c>
      <c r="H70" s="55" t="s">
        <v>546</v>
      </c>
      <c r="I70" s="118"/>
      <c r="J70" s="16" t="s">
        <v>0</v>
      </c>
      <c r="K70" s="68" t="s">
        <v>371</v>
      </c>
      <c r="L70" s="55" t="s">
        <v>546</v>
      </c>
    </row>
    <row r="71" spans="1:12" ht="24" x14ac:dyDescent="0.2">
      <c r="A71" s="119"/>
      <c r="B71" s="19" t="s">
        <v>2</v>
      </c>
      <c r="C71" s="70" t="s">
        <v>809</v>
      </c>
      <c r="D71" s="121">
        <f>5.2/H2</f>
        <v>0.8</v>
      </c>
      <c r="E71" s="119"/>
      <c r="F71" s="19" t="s">
        <v>2</v>
      </c>
      <c r="G71" s="70" t="s">
        <v>810</v>
      </c>
      <c r="H71" s="121">
        <f>5.2/H2</f>
        <v>0.8</v>
      </c>
      <c r="I71" s="119"/>
      <c r="J71" s="19" t="s">
        <v>2</v>
      </c>
      <c r="K71" s="70" t="s">
        <v>811</v>
      </c>
      <c r="L71" s="121">
        <f>150/H2</f>
        <v>23.076923076923077</v>
      </c>
    </row>
    <row r="72" spans="1:12" ht="44" x14ac:dyDescent="0.2">
      <c r="A72" s="119"/>
      <c r="B72" s="19" t="s">
        <v>3</v>
      </c>
      <c r="C72" s="20" t="s">
        <v>237</v>
      </c>
      <c r="D72" s="131"/>
      <c r="E72" s="119"/>
      <c r="F72" s="19" t="s">
        <v>3</v>
      </c>
      <c r="G72" s="20" t="s">
        <v>239</v>
      </c>
      <c r="H72" s="131"/>
      <c r="I72" s="119"/>
      <c r="J72" s="19" t="s">
        <v>3</v>
      </c>
      <c r="K72" s="20" t="s">
        <v>372</v>
      </c>
      <c r="L72" s="131"/>
    </row>
    <row r="73" spans="1:12" ht="29" customHeight="1" x14ac:dyDescent="0.2">
      <c r="A73" s="119"/>
      <c r="B73" s="124" t="s">
        <v>5</v>
      </c>
      <c r="C73" s="125"/>
      <c r="D73" s="67"/>
      <c r="E73" s="119"/>
      <c r="F73" s="124" t="s">
        <v>6</v>
      </c>
      <c r="G73" s="126"/>
      <c r="H73" s="32"/>
      <c r="I73" s="119"/>
      <c r="J73" s="124" t="s">
        <v>111</v>
      </c>
      <c r="K73" s="125"/>
      <c r="L73" s="32"/>
    </row>
    <row r="74" spans="1:12" ht="16" thickBot="1" x14ac:dyDescent="0.25">
      <c r="A74" s="120"/>
      <c r="B74" s="127" t="s">
        <v>4</v>
      </c>
      <c r="C74" s="128"/>
      <c r="D74" s="65">
        <f>D73*D71</f>
        <v>0</v>
      </c>
      <c r="E74" s="120"/>
      <c r="F74" s="127" t="s">
        <v>4</v>
      </c>
      <c r="G74" s="129"/>
      <c r="H74" s="65">
        <f>H73*H71</f>
        <v>0</v>
      </c>
      <c r="I74" s="120"/>
      <c r="J74" s="127" t="s">
        <v>4</v>
      </c>
      <c r="K74" s="128"/>
      <c r="L74" s="65">
        <f>L73*L71</f>
        <v>0</v>
      </c>
    </row>
    <row r="75" spans="1:12" ht="16" thickBot="1" x14ac:dyDescent="0.25">
      <c r="A75" s="13" t="s">
        <v>73</v>
      </c>
      <c r="B75" s="137" t="s">
        <v>173</v>
      </c>
      <c r="C75" s="137"/>
      <c r="D75" s="137"/>
      <c r="E75" s="137"/>
      <c r="F75" s="137"/>
      <c r="G75" s="137"/>
      <c r="H75" s="137"/>
      <c r="I75" s="157"/>
      <c r="J75" s="157"/>
      <c r="K75" s="157"/>
      <c r="L75" s="157"/>
    </row>
    <row r="76" spans="1:12" x14ac:dyDescent="0.2">
      <c r="A76" s="118"/>
      <c r="B76" s="16" t="s">
        <v>0</v>
      </c>
      <c r="C76" s="100" t="s">
        <v>1394</v>
      </c>
      <c r="D76" s="55" t="s">
        <v>546</v>
      </c>
      <c r="E76" s="118"/>
      <c r="F76" s="16" t="s">
        <v>0</v>
      </c>
      <c r="G76" s="100" t="s">
        <v>1394</v>
      </c>
      <c r="H76" s="55" t="s">
        <v>546</v>
      </c>
      <c r="I76" s="118"/>
      <c r="J76" s="16" t="s">
        <v>0</v>
      </c>
      <c r="K76" s="68" t="s">
        <v>1395</v>
      </c>
      <c r="L76" s="55" t="s">
        <v>546</v>
      </c>
    </row>
    <row r="77" spans="1:12" ht="24" x14ac:dyDescent="0.2">
      <c r="A77" s="119"/>
      <c r="B77" s="19" t="s">
        <v>2</v>
      </c>
      <c r="C77" s="70" t="s">
        <v>1399</v>
      </c>
      <c r="D77" s="121">
        <f>5.2/H2</f>
        <v>0.8</v>
      </c>
      <c r="E77" s="119"/>
      <c r="F77" s="19" t="s">
        <v>2</v>
      </c>
      <c r="G77" s="70" t="s">
        <v>1398</v>
      </c>
      <c r="H77" s="121">
        <f>5.2/H2</f>
        <v>0.8</v>
      </c>
      <c r="I77" s="119"/>
      <c r="J77" s="19" t="s">
        <v>2</v>
      </c>
      <c r="K77" s="70" t="s">
        <v>1397</v>
      </c>
      <c r="L77" s="121">
        <f>150/H2</f>
        <v>23.076923076923077</v>
      </c>
    </row>
    <row r="78" spans="1:12" ht="44" x14ac:dyDescent="0.2">
      <c r="A78" s="119"/>
      <c r="B78" s="19" t="s">
        <v>3</v>
      </c>
      <c r="C78" s="20" t="s">
        <v>237</v>
      </c>
      <c r="D78" s="131"/>
      <c r="E78" s="119"/>
      <c r="F78" s="19" t="s">
        <v>3</v>
      </c>
      <c r="G78" s="20" t="s">
        <v>239</v>
      </c>
      <c r="H78" s="131"/>
      <c r="I78" s="119"/>
      <c r="J78" s="19" t="s">
        <v>3</v>
      </c>
      <c r="K78" s="20" t="s">
        <v>1396</v>
      </c>
      <c r="L78" s="131"/>
    </row>
    <row r="79" spans="1:12" ht="28" customHeight="1" x14ac:dyDescent="0.2">
      <c r="A79" s="119"/>
      <c r="B79" s="124" t="s">
        <v>5</v>
      </c>
      <c r="C79" s="125"/>
      <c r="D79" s="67"/>
      <c r="E79" s="119"/>
      <c r="F79" s="124" t="s">
        <v>6</v>
      </c>
      <c r="G79" s="126"/>
      <c r="H79" s="32"/>
      <c r="I79" s="119"/>
      <c r="J79" s="124" t="s">
        <v>111</v>
      </c>
      <c r="K79" s="125"/>
      <c r="L79" s="32"/>
    </row>
    <row r="80" spans="1:12" ht="16" thickBot="1" x14ac:dyDescent="0.25">
      <c r="A80" s="120"/>
      <c r="B80" s="127" t="s">
        <v>4</v>
      </c>
      <c r="C80" s="128"/>
      <c r="D80" s="65">
        <f>D79*D77</f>
        <v>0</v>
      </c>
      <c r="E80" s="120"/>
      <c r="F80" s="127" t="s">
        <v>4</v>
      </c>
      <c r="G80" s="129"/>
      <c r="H80" s="65">
        <f>H79*H77</f>
        <v>0</v>
      </c>
      <c r="I80" s="120"/>
      <c r="J80" s="127" t="s">
        <v>4</v>
      </c>
      <c r="K80" s="128"/>
      <c r="L80" s="65">
        <f>L79*L77</f>
        <v>0</v>
      </c>
    </row>
    <row r="81" spans="1:12" ht="16" thickBot="1" x14ac:dyDescent="0.25">
      <c r="A81" s="13" t="s">
        <v>73</v>
      </c>
      <c r="B81" s="137" t="s">
        <v>173</v>
      </c>
      <c r="C81" s="137"/>
      <c r="D81" s="137"/>
      <c r="E81" s="137"/>
      <c r="F81" s="137"/>
      <c r="G81" s="137"/>
      <c r="H81" s="137"/>
      <c r="I81" s="157"/>
      <c r="J81" s="157"/>
      <c r="K81" s="157"/>
      <c r="L81" s="157"/>
    </row>
    <row r="82" spans="1:12" x14ac:dyDescent="0.2">
      <c r="A82" s="118"/>
      <c r="B82" s="16" t="s">
        <v>0</v>
      </c>
      <c r="C82" s="100" t="s">
        <v>532</v>
      </c>
      <c r="D82" s="55" t="s">
        <v>546</v>
      </c>
      <c r="E82" s="118"/>
      <c r="F82" s="16" t="s">
        <v>0</v>
      </c>
      <c r="G82" s="100" t="s">
        <v>532</v>
      </c>
      <c r="H82" s="55" t="s">
        <v>546</v>
      </c>
      <c r="I82" s="118"/>
      <c r="J82" s="16" t="s">
        <v>0</v>
      </c>
      <c r="K82" s="68" t="s">
        <v>533</v>
      </c>
      <c r="L82" s="55" t="s">
        <v>546</v>
      </c>
    </row>
    <row r="83" spans="1:12" ht="24" x14ac:dyDescent="0.2">
      <c r="A83" s="119"/>
      <c r="B83" s="19" t="s">
        <v>2</v>
      </c>
      <c r="C83" s="70" t="s">
        <v>747</v>
      </c>
      <c r="D83" s="121">
        <f>5.4/H2</f>
        <v>0.83076923076923082</v>
      </c>
      <c r="E83" s="119"/>
      <c r="F83" s="19" t="s">
        <v>2</v>
      </c>
      <c r="G83" s="70" t="s">
        <v>748</v>
      </c>
      <c r="H83" s="121">
        <f>5.4/H2</f>
        <v>0.83076923076923082</v>
      </c>
      <c r="I83" s="119"/>
      <c r="J83" s="19" t="s">
        <v>2</v>
      </c>
      <c r="K83" s="70" t="s">
        <v>750</v>
      </c>
      <c r="L83" s="121">
        <f>150/H2</f>
        <v>23.076923076923077</v>
      </c>
    </row>
    <row r="84" spans="1:12" ht="44" x14ac:dyDescent="0.2">
      <c r="A84" s="119"/>
      <c r="B84" s="19" t="s">
        <v>3</v>
      </c>
      <c r="C84" s="20" t="s">
        <v>237</v>
      </c>
      <c r="D84" s="131"/>
      <c r="E84" s="119"/>
      <c r="F84" s="19" t="s">
        <v>3</v>
      </c>
      <c r="G84" s="20" t="s">
        <v>239</v>
      </c>
      <c r="H84" s="131"/>
      <c r="I84" s="119"/>
      <c r="J84" s="19" t="s">
        <v>3</v>
      </c>
      <c r="K84" s="20" t="s">
        <v>372</v>
      </c>
      <c r="L84" s="131"/>
    </row>
    <row r="85" spans="1:12" ht="33" customHeight="1" x14ac:dyDescent="0.2">
      <c r="A85" s="119"/>
      <c r="B85" s="124" t="s">
        <v>5</v>
      </c>
      <c r="C85" s="125"/>
      <c r="D85" s="67"/>
      <c r="E85" s="119"/>
      <c r="F85" s="124" t="s">
        <v>6</v>
      </c>
      <c r="G85" s="126"/>
      <c r="H85" s="67"/>
      <c r="I85" s="119"/>
      <c r="J85" s="124" t="s">
        <v>111</v>
      </c>
      <c r="K85" s="125"/>
      <c r="L85" s="67"/>
    </row>
    <row r="86" spans="1:12" ht="16" thickBot="1" x14ac:dyDescent="0.25">
      <c r="A86" s="120"/>
      <c r="B86" s="127" t="s">
        <v>4</v>
      </c>
      <c r="C86" s="128"/>
      <c r="D86" s="65">
        <f>D85*D83</f>
        <v>0</v>
      </c>
      <c r="E86" s="120"/>
      <c r="F86" s="127" t="s">
        <v>4</v>
      </c>
      <c r="G86" s="129"/>
      <c r="H86" s="65">
        <f>H85*H83</f>
        <v>0</v>
      </c>
      <c r="I86" s="120"/>
      <c r="J86" s="127" t="s">
        <v>4</v>
      </c>
      <c r="K86" s="128"/>
      <c r="L86" s="21">
        <f>L85*L83</f>
        <v>0</v>
      </c>
    </row>
    <row r="87" spans="1:12" ht="16" thickBot="1" x14ac:dyDescent="0.25"/>
    <row r="88" spans="1:12" ht="16" thickBot="1" x14ac:dyDescent="0.25">
      <c r="A88" s="181" t="s">
        <v>45</v>
      </c>
      <c r="B88" s="182"/>
      <c r="C88" s="182"/>
      <c r="D88" s="182"/>
      <c r="E88" s="183"/>
      <c r="F88" s="8" t="s">
        <v>7</v>
      </c>
      <c r="G88" s="196" t="s">
        <v>8</v>
      </c>
      <c r="H88" s="197"/>
    </row>
    <row r="89" spans="1:12" x14ac:dyDescent="0.2">
      <c r="A89" s="184"/>
      <c r="B89" s="185"/>
      <c r="C89" s="185"/>
      <c r="D89" s="185"/>
      <c r="E89" s="186"/>
      <c r="F89" s="190">
        <f>D7+H7+D13+H13+D19+H19+D25+H25+D31+H31+D37+H37+D43+H43+D49+H49+D55+H55+D61+H61+D67+H67+D73+H73+D79+H79+D85+H85</f>
        <v>0</v>
      </c>
      <c r="G89" s="192">
        <f>D8+H8+D14+H14+D20+H20+D26+H26+D32+H32+D38+H38+D44+H44+D50+H50+D56+H56+D62+H62+D68+H68+D74+H74+D80+H80+D86+H86</f>
        <v>0</v>
      </c>
      <c r="H89" s="193"/>
    </row>
    <row r="90" spans="1:12" ht="16" thickBot="1" x14ac:dyDescent="0.25">
      <c r="A90" s="187"/>
      <c r="B90" s="188"/>
      <c r="C90" s="188"/>
      <c r="D90" s="188"/>
      <c r="E90" s="189"/>
      <c r="F90" s="191"/>
      <c r="G90" s="194"/>
      <c r="H90" s="195"/>
    </row>
    <row r="91" spans="1:12" ht="16" thickBot="1" x14ac:dyDescent="0.25"/>
    <row r="92" spans="1:12" ht="16" thickBot="1" x14ac:dyDescent="0.25">
      <c r="A92" s="171" t="s">
        <v>125</v>
      </c>
      <c r="B92" s="172"/>
      <c r="C92" s="172"/>
      <c r="D92" s="172"/>
      <c r="E92" s="173"/>
      <c r="F92" s="26" t="s">
        <v>7</v>
      </c>
      <c r="G92" s="177" t="s">
        <v>8</v>
      </c>
      <c r="H92" s="178"/>
    </row>
    <row r="93" spans="1:12" ht="30" customHeight="1" thickBot="1" x14ac:dyDescent="0.25">
      <c r="A93" s="174"/>
      <c r="B93" s="175"/>
      <c r="C93" s="175"/>
      <c r="D93" s="175"/>
      <c r="E93" s="176"/>
      <c r="F93" s="27">
        <f>L7+L13+L19+L25+L31+L37+L43+L49+L55+L61+L67+L73+L79+L85</f>
        <v>0</v>
      </c>
      <c r="G93" s="179">
        <f>L8+L14+L20+L26+L32+L38+L44+L50+L56+L62+L68+L74+L80+L86</f>
        <v>0</v>
      </c>
      <c r="H93" s="180"/>
    </row>
  </sheetData>
  <sheetProtection password="F17D" sheet="1" objects="1" scenarios="1"/>
  <mergeCells count="192">
    <mergeCell ref="B75:L75"/>
    <mergeCell ref="A76:A80"/>
    <mergeCell ref="E76:E80"/>
    <mergeCell ref="I76:I80"/>
    <mergeCell ref="D77:D78"/>
    <mergeCell ref="H77:H78"/>
    <mergeCell ref="L77:L78"/>
    <mergeCell ref="B79:C79"/>
    <mergeCell ref="F79:G79"/>
    <mergeCell ref="J79:K79"/>
    <mergeCell ref="B80:C80"/>
    <mergeCell ref="F80:G80"/>
    <mergeCell ref="J80:K80"/>
    <mergeCell ref="B51:L51"/>
    <mergeCell ref="A52:A56"/>
    <mergeCell ref="E52:E56"/>
    <mergeCell ref="I52:I56"/>
    <mergeCell ref="D53:D54"/>
    <mergeCell ref="H53:H54"/>
    <mergeCell ref="L53:L54"/>
    <mergeCell ref="B55:C55"/>
    <mergeCell ref="F55:G55"/>
    <mergeCell ref="J55:K55"/>
    <mergeCell ref="B56:C56"/>
    <mergeCell ref="F56:G56"/>
    <mergeCell ref="J56:K56"/>
    <mergeCell ref="A34:A38"/>
    <mergeCell ref="E34:E38"/>
    <mergeCell ref="I34:I38"/>
    <mergeCell ref="D35:D36"/>
    <mergeCell ref="H35:H36"/>
    <mergeCell ref="L35:L36"/>
    <mergeCell ref="B37:C37"/>
    <mergeCell ref="F37:G37"/>
    <mergeCell ref="J37:K37"/>
    <mergeCell ref="B38:C38"/>
    <mergeCell ref="F38:G38"/>
    <mergeCell ref="J38:K38"/>
    <mergeCell ref="H41:H42"/>
    <mergeCell ref="L41:L42"/>
    <mergeCell ref="B43:C43"/>
    <mergeCell ref="F43:G43"/>
    <mergeCell ref="J43:K43"/>
    <mergeCell ref="B44:C44"/>
    <mergeCell ref="F44:G44"/>
    <mergeCell ref="J44:K44"/>
    <mergeCell ref="B33:L33"/>
    <mergeCell ref="D83:D84"/>
    <mergeCell ref="H83:H84"/>
    <mergeCell ref="L83:L84"/>
    <mergeCell ref="D11:D12"/>
    <mergeCell ref="H11:H12"/>
    <mergeCell ref="L11:L12"/>
    <mergeCell ref="D47:D48"/>
    <mergeCell ref="H47:H48"/>
    <mergeCell ref="L47:L48"/>
    <mergeCell ref="D59:D60"/>
    <mergeCell ref="H59:H60"/>
    <mergeCell ref="L59:L60"/>
    <mergeCell ref="B27:L27"/>
    <mergeCell ref="B74:C74"/>
    <mergeCell ref="F74:G74"/>
    <mergeCell ref="J74:K74"/>
    <mergeCell ref="D71:D72"/>
    <mergeCell ref="H71:H72"/>
    <mergeCell ref="L71:L72"/>
    <mergeCell ref="D65:D66"/>
    <mergeCell ref="H65:H66"/>
    <mergeCell ref="L65:L66"/>
    <mergeCell ref="B69:L69"/>
    <mergeCell ref="B26:C26"/>
    <mergeCell ref="A70:A74"/>
    <mergeCell ref="E70:E74"/>
    <mergeCell ref="I70:I74"/>
    <mergeCell ref="B73:C73"/>
    <mergeCell ref="F73:G73"/>
    <mergeCell ref="J73:K73"/>
    <mergeCell ref="B63:L63"/>
    <mergeCell ref="A64:A68"/>
    <mergeCell ref="E64:E68"/>
    <mergeCell ref="I64:I68"/>
    <mergeCell ref="B67:C67"/>
    <mergeCell ref="F67:G67"/>
    <mergeCell ref="J67:K67"/>
    <mergeCell ref="B68:C68"/>
    <mergeCell ref="F68:G68"/>
    <mergeCell ref="J68:K68"/>
    <mergeCell ref="B21:L21"/>
    <mergeCell ref="A58:A62"/>
    <mergeCell ref="E58:E62"/>
    <mergeCell ref="I58:I62"/>
    <mergeCell ref="B61:C61"/>
    <mergeCell ref="F61:G61"/>
    <mergeCell ref="J61:K61"/>
    <mergeCell ref="B62:C62"/>
    <mergeCell ref="F62:G62"/>
    <mergeCell ref="J62:K62"/>
    <mergeCell ref="A28:A32"/>
    <mergeCell ref="E28:E32"/>
    <mergeCell ref="I28:I32"/>
    <mergeCell ref="B31:C31"/>
    <mergeCell ref="F31:G31"/>
    <mergeCell ref="J31:K31"/>
    <mergeCell ref="D29:D30"/>
    <mergeCell ref="H29:H30"/>
    <mergeCell ref="L29:L30"/>
    <mergeCell ref="B39:L39"/>
    <mergeCell ref="A40:A44"/>
    <mergeCell ref="E40:E44"/>
    <mergeCell ref="I40:I44"/>
    <mergeCell ref="D41:D42"/>
    <mergeCell ref="A22:A26"/>
    <mergeCell ref="E22:E26"/>
    <mergeCell ref="I22:I26"/>
    <mergeCell ref="B25:C25"/>
    <mergeCell ref="F25:G25"/>
    <mergeCell ref="J25:K25"/>
    <mergeCell ref="B15:L15"/>
    <mergeCell ref="A16:A20"/>
    <mergeCell ref="E16:E20"/>
    <mergeCell ref="I16:I20"/>
    <mergeCell ref="B19:C19"/>
    <mergeCell ref="F19:G19"/>
    <mergeCell ref="J19:K19"/>
    <mergeCell ref="B20:C20"/>
    <mergeCell ref="F20:G20"/>
    <mergeCell ref="J20:K20"/>
    <mergeCell ref="F26:G26"/>
    <mergeCell ref="J26:K26"/>
    <mergeCell ref="D23:D24"/>
    <mergeCell ref="H23:H24"/>
    <mergeCell ref="L23:L24"/>
    <mergeCell ref="D17:D18"/>
    <mergeCell ref="H17:H18"/>
    <mergeCell ref="L17:L18"/>
    <mergeCell ref="A10:A14"/>
    <mergeCell ref="E10:E14"/>
    <mergeCell ref="I10:I14"/>
    <mergeCell ref="B13:C13"/>
    <mergeCell ref="F13:G13"/>
    <mergeCell ref="J13:K13"/>
    <mergeCell ref="B14:C14"/>
    <mergeCell ref="F14:G14"/>
    <mergeCell ref="J14:K14"/>
    <mergeCell ref="B86:C86"/>
    <mergeCell ref="F86:G86"/>
    <mergeCell ref="J86:K86"/>
    <mergeCell ref="B57:L57"/>
    <mergeCell ref="A4:A8"/>
    <mergeCell ref="E4:E8"/>
    <mergeCell ref="I4:I8"/>
    <mergeCell ref="B7:C7"/>
    <mergeCell ref="F7:G7"/>
    <mergeCell ref="J7:K7"/>
    <mergeCell ref="B8:C8"/>
    <mergeCell ref="F8:G8"/>
    <mergeCell ref="J8:K8"/>
    <mergeCell ref="B45:L45"/>
    <mergeCell ref="A46:A50"/>
    <mergeCell ref="E46:E50"/>
    <mergeCell ref="I46:I50"/>
    <mergeCell ref="B49:C49"/>
    <mergeCell ref="F49:G49"/>
    <mergeCell ref="J49:K49"/>
    <mergeCell ref="B50:C50"/>
    <mergeCell ref="F50:G50"/>
    <mergeCell ref="J50:K50"/>
    <mergeCell ref="B9:L9"/>
    <mergeCell ref="A88:E90"/>
    <mergeCell ref="G88:H88"/>
    <mergeCell ref="F89:F90"/>
    <mergeCell ref="G89:H90"/>
    <mergeCell ref="A92:E93"/>
    <mergeCell ref="G92:H92"/>
    <mergeCell ref="G93:H93"/>
    <mergeCell ref="A1:L1"/>
    <mergeCell ref="A2:G2"/>
    <mergeCell ref="I2:L2"/>
    <mergeCell ref="A3:L3"/>
    <mergeCell ref="B32:C32"/>
    <mergeCell ref="F32:G32"/>
    <mergeCell ref="J32:K32"/>
    <mergeCell ref="D5:D6"/>
    <mergeCell ref="H5:H6"/>
    <mergeCell ref="L5:L6"/>
    <mergeCell ref="B81:L81"/>
    <mergeCell ref="A82:A86"/>
    <mergeCell ref="E82:E86"/>
    <mergeCell ref="I82:I86"/>
    <mergeCell ref="B85:C85"/>
    <mergeCell ref="F85:G85"/>
    <mergeCell ref="J85:K85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L75"/>
  <sheetViews>
    <sheetView topLeftCell="A63" workbookViewId="0">
      <selection activeCell="K81" sqref="K81"/>
    </sheetView>
  </sheetViews>
  <sheetFormatPr baseColWidth="10" defaultRowHeight="15" x14ac:dyDescent="0.2"/>
  <cols>
    <col min="3" max="3" width="18.1640625" customWidth="1"/>
    <col min="7" max="7" width="21" customWidth="1"/>
    <col min="11" max="11" width="20.83203125" customWidth="1"/>
  </cols>
  <sheetData>
    <row r="1" spans="1:12" ht="109" customHeight="1" thickBot="1" x14ac:dyDescent="0.25">
      <c r="A1" s="167" t="s">
        <v>1434</v>
      </c>
      <c r="B1" s="168"/>
      <c r="C1" s="168"/>
      <c r="D1" s="168"/>
      <c r="E1" s="168"/>
      <c r="F1" s="168"/>
      <c r="G1" s="168"/>
      <c r="H1" s="168"/>
      <c r="I1" s="169"/>
      <c r="J1" s="169"/>
      <c r="K1" s="169"/>
      <c r="L1" s="170"/>
    </row>
    <row r="2" spans="1:12" ht="32" thickBot="1" x14ac:dyDescent="0.25">
      <c r="A2" s="162"/>
      <c r="B2" s="163"/>
      <c r="C2" s="163"/>
      <c r="D2" s="163"/>
      <c r="E2" s="163"/>
      <c r="F2" s="163"/>
      <c r="G2" s="164"/>
      <c r="H2" s="89">
        <v>6.5</v>
      </c>
      <c r="I2" s="165"/>
      <c r="J2" s="157"/>
      <c r="K2" s="157"/>
      <c r="L2" s="166"/>
    </row>
    <row r="3" spans="1:12" ht="55" customHeight="1" thickBot="1" x14ac:dyDescent="0.25">
      <c r="A3" s="210" t="s">
        <v>733</v>
      </c>
      <c r="B3" s="211"/>
      <c r="C3" s="211"/>
      <c r="D3" s="211"/>
      <c r="E3" s="211"/>
      <c r="F3" s="211"/>
      <c r="G3" s="211"/>
      <c r="H3" s="211"/>
      <c r="I3" s="157"/>
      <c r="J3" s="157"/>
      <c r="K3" s="157"/>
      <c r="L3" s="166"/>
    </row>
    <row r="4" spans="1:12" x14ac:dyDescent="0.2">
      <c r="A4" s="118"/>
      <c r="B4" s="16" t="s">
        <v>0</v>
      </c>
      <c r="C4" s="102" t="s">
        <v>1435</v>
      </c>
      <c r="D4" s="55" t="s">
        <v>546</v>
      </c>
      <c r="E4" s="118"/>
      <c r="F4" s="16" t="s">
        <v>0</v>
      </c>
      <c r="G4" s="102" t="s">
        <v>1439</v>
      </c>
      <c r="H4" s="55" t="s">
        <v>546</v>
      </c>
      <c r="I4" s="118"/>
      <c r="J4" s="16" t="s">
        <v>0</v>
      </c>
      <c r="K4" s="102" t="s">
        <v>1437</v>
      </c>
      <c r="L4" s="55" t="s">
        <v>546</v>
      </c>
    </row>
    <row r="5" spans="1:12" ht="24" x14ac:dyDescent="0.2">
      <c r="A5" s="119"/>
      <c r="B5" s="19" t="s">
        <v>2</v>
      </c>
      <c r="C5" s="70" t="s">
        <v>1438</v>
      </c>
      <c r="D5" s="121">
        <f>5.2/H2</f>
        <v>0.8</v>
      </c>
      <c r="E5" s="119"/>
      <c r="F5" s="19" t="s">
        <v>2</v>
      </c>
      <c r="G5" s="70" t="s">
        <v>1436</v>
      </c>
      <c r="H5" s="121">
        <f>5.2/H2</f>
        <v>0.8</v>
      </c>
      <c r="I5" s="119"/>
      <c r="J5" s="19" t="s">
        <v>2</v>
      </c>
      <c r="K5" s="70" t="s">
        <v>1440</v>
      </c>
      <c r="L5" s="121">
        <f>150/H2</f>
        <v>23.076923076923077</v>
      </c>
    </row>
    <row r="6" spans="1:12" ht="44" x14ac:dyDescent="0.2">
      <c r="A6" s="119"/>
      <c r="B6" s="19" t="s">
        <v>3</v>
      </c>
      <c r="C6" s="20" t="s">
        <v>48</v>
      </c>
      <c r="D6" s="131"/>
      <c r="E6" s="119"/>
      <c r="F6" s="19" t="s">
        <v>3</v>
      </c>
      <c r="G6" s="20" t="s">
        <v>49</v>
      </c>
      <c r="H6" s="131"/>
      <c r="I6" s="119"/>
      <c r="J6" s="19" t="s">
        <v>3</v>
      </c>
      <c r="K6" s="20" t="s">
        <v>1441</v>
      </c>
      <c r="L6" s="131"/>
    </row>
    <row r="7" spans="1:12" ht="30" customHeight="1" x14ac:dyDescent="0.2">
      <c r="A7" s="119"/>
      <c r="B7" s="124" t="s">
        <v>5</v>
      </c>
      <c r="C7" s="125"/>
      <c r="D7" s="67"/>
      <c r="E7" s="119"/>
      <c r="F7" s="124" t="s">
        <v>6</v>
      </c>
      <c r="G7" s="126"/>
      <c r="H7" s="67"/>
      <c r="I7" s="119"/>
      <c r="J7" s="124" t="s">
        <v>112</v>
      </c>
      <c r="K7" s="126"/>
      <c r="L7" s="67"/>
    </row>
    <row r="8" spans="1:12" ht="16" thickBot="1" x14ac:dyDescent="0.25">
      <c r="A8" s="120"/>
      <c r="B8" s="127" t="s">
        <v>4</v>
      </c>
      <c r="C8" s="128"/>
      <c r="D8" s="65">
        <f>D7*D5</f>
        <v>0</v>
      </c>
      <c r="E8" s="120"/>
      <c r="F8" s="127" t="s">
        <v>4</v>
      </c>
      <c r="G8" s="129"/>
      <c r="H8" s="65">
        <f>H7*H5</f>
        <v>0</v>
      </c>
      <c r="I8" s="120"/>
      <c r="J8" s="127" t="s">
        <v>4</v>
      </c>
      <c r="K8" s="129"/>
      <c r="L8" s="65">
        <f>L7*L5</f>
        <v>0</v>
      </c>
    </row>
    <row r="9" spans="1:12" ht="16" thickBot="1" x14ac:dyDescent="0.25">
      <c r="A9" s="13" t="s">
        <v>1511</v>
      </c>
      <c r="B9" s="226" t="s">
        <v>173</v>
      </c>
      <c r="C9" s="226"/>
      <c r="D9" s="226"/>
      <c r="E9" s="226"/>
      <c r="F9" s="226"/>
      <c r="G9" s="226"/>
      <c r="H9" s="226"/>
      <c r="I9" s="227"/>
      <c r="J9" s="227"/>
      <c r="K9" s="227"/>
      <c r="L9" s="227"/>
    </row>
    <row r="10" spans="1:12" x14ac:dyDescent="0.2">
      <c r="A10" s="118"/>
      <c r="B10" s="16" t="s">
        <v>0</v>
      </c>
      <c r="C10" s="102" t="s">
        <v>1442</v>
      </c>
      <c r="D10" s="55" t="s">
        <v>546</v>
      </c>
      <c r="E10" s="118"/>
      <c r="F10" s="16" t="s">
        <v>0</v>
      </c>
      <c r="G10" s="102" t="s">
        <v>1445</v>
      </c>
      <c r="H10" s="55" t="s">
        <v>546</v>
      </c>
      <c r="I10" s="118"/>
      <c r="J10" s="16" t="s">
        <v>0</v>
      </c>
      <c r="K10" s="104" t="s">
        <v>1446</v>
      </c>
      <c r="L10" s="55" t="s">
        <v>546</v>
      </c>
    </row>
    <row r="11" spans="1:12" x14ac:dyDescent="0.2">
      <c r="A11" s="119"/>
      <c r="B11" s="19" t="s">
        <v>2</v>
      </c>
      <c r="C11" s="70" t="s">
        <v>1443</v>
      </c>
      <c r="D11" s="121">
        <f>5.2/H2</f>
        <v>0.8</v>
      </c>
      <c r="E11" s="119"/>
      <c r="F11" s="19" t="s">
        <v>2</v>
      </c>
      <c r="G11" s="70" t="s">
        <v>1444</v>
      </c>
      <c r="H11" s="121">
        <f>5.2/H2</f>
        <v>0.8</v>
      </c>
      <c r="I11" s="119"/>
      <c r="J11" s="19" t="s">
        <v>2</v>
      </c>
      <c r="K11" s="70" t="s">
        <v>1447</v>
      </c>
      <c r="L11" s="121">
        <f>150/H2</f>
        <v>23.076923076923077</v>
      </c>
    </row>
    <row r="12" spans="1:12" ht="60" customHeight="1" x14ac:dyDescent="0.2">
      <c r="A12" s="119"/>
      <c r="B12" s="19" t="s">
        <v>3</v>
      </c>
      <c r="C12" s="20" t="s">
        <v>75</v>
      </c>
      <c r="D12" s="131"/>
      <c r="E12" s="119"/>
      <c r="F12" s="19" t="s">
        <v>3</v>
      </c>
      <c r="G12" s="20" t="s">
        <v>99</v>
      </c>
      <c r="H12" s="131"/>
      <c r="I12" s="119"/>
      <c r="J12" s="19" t="s">
        <v>3</v>
      </c>
      <c r="K12" s="20" t="s">
        <v>1448</v>
      </c>
      <c r="L12" s="131"/>
    </row>
    <row r="13" spans="1:12" ht="29" customHeight="1" x14ac:dyDescent="0.2">
      <c r="A13" s="119"/>
      <c r="B13" s="124" t="s">
        <v>5</v>
      </c>
      <c r="C13" s="125"/>
      <c r="D13" s="67"/>
      <c r="E13" s="119"/>
      <c r="F13" s="124" t="s">
        <v>6</v>
      </c>
      <c r="G13" s="126"/>
      <c r="H13" s="67"/>
      <c r="I13" s="119"/>
      <c r="J13" s="124" t="s">
        <v>111</v>
      </c>
      <c r="K13" s="125"/>
      <c r="L13" s="67"/>
    </row>
    <row r="14" spans="1:12" ht="16" thickBot="1" x14ac:dyDescent="0.25">
      <c r="A14" s="120"/>
      <c r="B14" s="127" t="s">
        <v>4</v>
      </c>
      <c r="C14" s="128"/>
      <c r="D14" s="65">
        <f>D13*D11</f>
        <v>0</v>
      </c>
      <c r="E14" s="120"/>
      <c r="F14" s="127" t="s">
        <v>4</v>
      </c>
      <c r="G14" s="129"/>
      <c r="H14" s="65">
        <f>H13*H11</f>
        <v>0</v>
      </c>
      <c r="I14" s="120"/>
      <c r="J14" s="127" t="s">
        <v>4</v>
      </c>
      <c r="K14" s="128"/>
      <c r="L14" s="65">
        <f>L13*L11</f>
        <v>0</v>
      </c>
    </row>
    <row r="15" spans="1:12" ht="16" thickBot="1" x14ac:dyDescent="0.25">
      <c r="A15" s="13" t="s">
        <v>1511</v>
      </c>
      <c r="B15" s="137" t="s">
        <v>173</v>
      </c>
      <c r="C15" s="137"/>
      <c r="D15" s="137"/>
      <c r="E15" s="137"/>
      <c r="F15" s="137"/>
      <c r="G15" s="137"/>
      <c r="H15" s="137"/>
      <c r="I15" s="157"/>
      <c r="J15" s="157"/>
      <c r="K15" s="157"/>
      <c r="L15" s="157"/>
    </row>
    <row r="16" spans="1:12" x14ac:dyDescent="0.2">
      <c r="A16" s="118"/>
      <c r="B16" s="16" t="s">
        <v>0</v>
      </c>
      <c r="C16" s="102" t="s">
        <v>1449</v>
      </c>
      <c r="D16" s="55" t="s">
        <v>546</v>
      </c>
      <c r="E16" s="118"/>
      <c r="F16" s="16" t="s">
        <v>0</v>
      </c>
      <c r="G16" s="102" t="s">
        <v>1450</v>
      </c>
      <c r="H16" s="55" t="s">
        <v>546</v>
      </c>
      <c r="I16" s="118"/>
      <c r="J16" s="16" t="s">
        <v>0</v>
      </c>
      <c r="K16" s="104" t="s">
        <v>1451</v>
      </c>
      <c r="L16" s="55" t="s">
        <v>546</v>
      </c>
    </row>
    <row r="17" spans="1:12" x14ac:dyDescent="0.2">
      <c r="A17" s="119"/>
      <c r="B17" s="19" t="s">
        <v>2</v>
      </c>
      <c r="C17" s="70" t="s">
        <v>1458</v>
      </c>
      <c r="D17" s="121">
        <f>5.2/H2</f>
        <v>0.8</v>
      </c>
      <c r="E17" s="119"/>
      <c r="F17" s="19" t="s">
        <v>2</v>
      </c>
      <c r="G17" s="70" t="s">
        <v>1457</v>
      </c>
      <c r="H17" s="121">
        <f>5.2/H2</f>
        <v>0.8</v>
      </c>
      <c r="I17" s="119"/>
      <c r="J17" s="19" t="s">
        <v>2</v>
      </c>
      <c r="K17" s="70" t="s">
        <v>1447</v>
      </c>
      <c r="L17" s="121">
        <f>150/H2</f>
        <v>23.076923076923077</v>
      </c>
    </row>
    <row r="18" spans="1:12" ht="44" x14ac:dyDescent="0.2">
      <c r="A18" s="119"/>
      <c r="B18" s="19" t="s">
        <v>3</v>
      </c>
      <c r="C18" s="20" t="s">
        <v>75</v>
      </c>
      <c r="D18" s="131"/>
      <c r="E18" s="119"/>
      <c r="F18" s="19" t="s">
        <v>3</v>
      </c>
      <c r="G18" s="20" t="s">
        <v>99</v>
      </c>
      <c r="H18" s="131"/>
      <c r="I18" s="119"/>
      <c r="J18" s="19" t="s">
        <v>3</v>
      </c>
      <c r="K18" s="20" t="s">
        <v>1452</v>
      </c>
      <c r="L18" s="131"/>
    </row>
    <row r="19" spans="1:12" ht="30" customHeight="1" x14ac:dyDescent="0.2">
      <c r="A19" s="119"/>
      <c r="B19" s="124" t="s">
        <v>5</v>
      </c>
      <c r="C19" s="125"/>
      <c r="D19" s="67"/>
      <c r="E19" s="119"/>
      <c r="F19" s="124" t="s">
        <v>6</v>
      </c>
      <c r="G19" s="126"/>
      <c r="H19" s="67"/>
      <c r="I19" s="119"/>
      <c r="J19" s="124" t="s">
        <v>111</v>
      </c>
      <c r="K19" s="125"/>
      <c r="L19" s="67"/>
    </row>
    <row r="20" spans="1:12" ht="15" customHeight="1" thickBot="1" x14ac:dyDescent="0.25">
      <c r="A20" s="120"/>
      <c r="B20" s="127" t="s">
        <v>4</v>
      </c>
      <c r="C20" s="128"/>
      <c r="D20" s="65">
        <f>D19*D17</f>
        <v>0</v>
      </c>
      <c r="E20" s="120"/>
      <c r="F20" s="127" t="s">
        <v>4</v>
      </c>
      <c r="G20" s="129"/>
      <c r="H20" s="65">
        <f>H19*H17</f>
        <v>0</v>
      </c>
      <c r="I20" s="120"/>
      <c r="J20" s="127" t="s">
        <v>4</v>
      </c>
      <c r="K20" s="128"/>
      <c r="L20" s="65">
        <f>L19*L17</f>
        <v>0</v>
      </c>
    </row>
    <row r="21" spans="1:12" ht="16" thickBot="1" x14ac:dyDescent="0.25">
      <c r="A21" s="13" t="s">
        <v>1511</v>
      </c>
      <c r="B21" s="137" t="s">
        <v>173</v>
      </c>
      <c r="C21" s="137"/>
      <c r="D21" s="137"/>
      <c r="E21" s="137"/>
      <c r="F21" s="137"/>
      <c r="G21" s="137"/>
      <c r="H21" s="137"/>
      <c r="I21" s="157"/>
      <c r="J21" s="157"/>
      <c r="K21" s="157"/>
      <c r="L21" s="157"/>
    </row>
    <row r="22" spans="1:12" x14ac:dyDescent="0.2">
      <c r="A22" s="118"/>
      <c r="B22" s="16" t="s">
        <v>0</v>
      </c>
      <c r="C22" s="102" t="s">
        <v>1453</v>
      </c>
      <c r="D22" s="55" t="s">
        <v>546</v>
      </c>
      <c r="E22" s="118"/>
      <c r="F22" s="16" t="s">
        <v>0</v>
      </c>
      <c r="G22" s="102" t="s">
        <v>1454</v>
      </c>
      <c r="H22" s="55" t="s">
        <v>546</v>
      </c>
      <c r="I22" s="118"/>
      <c r="J22" s="16" t="s">
        <v>0</v>
      </c>
      <c r="K22" s="104" t="s">
        <v>1455</v>
      </c>
      <c r="L22" s="55" t="s">
        <v>546</v>
      </c>
    </row>
    <row r="23" spans="1:12" ht="24" x14ac:dyDescent="0.2">
      <c r="A23" s="119"/>
      <c r="B23" s="19" t="s">
        <v>2</v>
      </c>
      <c r="C23" s="70" t="s">
        <v>1456</v>
      </c>
      <c r="D23" s="121">
        <f>5.2/H2</f>
        <v>0.8</v>
      </c>
      <c r="E23" s="119"/>
      <c r="F23" s="19" t="s">
        <v>2</v>
      </c>
      <c r="G23" s="70" t="s">
        <v>1459</v>
      </c>
      <c r="H23" s="121">
        <f>5.2/H2</f>
        <v>0.8</v>
      </c>
      <c r="I23" s="119"/>
      <c r="J23" s="19" t="s">
        <v>2</v>
      </c>
      <c r="K23" s="70" t="s">
        <v>1461</v>
      </c>
      <c r="L23" s="121">
        <f>150/H2</f>
        <v>23.076923076923077</v>
      </c>
    </row>
    <row r="24" spans="1:12" ht="44" x14ac:dyDescent="0.2">
      <c r="A24" s="119"/>
      <c r="B24" s="19" t="s">
        <v>3</v>
      </c>
      <c r="C24" s="20" t="s">
        <v>75</v>
      </c>
      <c r="D24" s="131"/>
      <c r="E24" s="119"/>
      <c r="F24" s="19" t="s">
        <v>3</v>
      </c>
      <c r="G24" s="20" t="s">
        <v>99</v>
      </c>
      <c r="H24" s="131"/>
      <c r="I24" s="119"/>
      <c r="J24" s="19" t="s">
        <v>3</v>
      </c>
      <c r="K24" s="20" t="s">
        <v>1460</v>
      </c>
      <c r="L24" s="131"/>
    </row>
    <row r="25" spans="1:12" ht="30" customHeight="1" x14ac:dyDescent="0.2">
      <c r="A25" s="119"/>
      <c r="B25" s="124" t="s">
        <v>5</v>
      </c>
      <c r="C25" s="125"/>
      <c r="D25" s="67"/>
      <c r="E25" s="119"/>
      <c r="F25" s="124" t="s">
        <v>6</v>
      </c>
      <c r="G25" s="126"/>
      <c r="H25" s="67"/>
      <c r="I25" s="119"/>
      <c r="J25" s="124" t="s">
        <v>111</v>
      </c>
      <c r="K25" s="125"/>
      <c r="L25" s="67"/>
    </row>
    <row r="26" spans="1:12" ht="15" customHeight="1" thickBot="1" x14ac:dyDescent="0.25">
      <c r="A26" s="120"/>
      <c r="B26" s="127" t="s">
        <v>4</v>
      </c>
      <c r="C26" s="128"/>
      <c r="D26" s="65">
        <f>D25*D23</f>
        <v>0</v>
      </c>
      <c r="E26" s="120"/>
      <c r="F26" s="127" t="s">
        <v>4</v>
      </c>
      <c r="G26" s="129"/>
      <c r="H26" s="65">
        <f>H25*H23</f>
        <v>0</v>
      </c>
      <c r="I26" s="120"/>
      <c r="J26" s="127" t="s">
        <v>4</v>
      </c>
      <c r="K26" s="128"/>
      <c r="L26" s="65">
        <f>L25*L23</f>
        <v>0</v>
      </c>
    </row>
    <row r="27" spans="1:12" ht="16" thickBot="1" x14ac:dyDescent="0.25">
      <c r="A27" s="13" t="s">
        <v>1511</v>
      </c>
      <c r="B27" s="137" t="s">
        <v>173</v>
      </c>
      <c r="C27" s="137"/>
      <c r="D27" s="137"/>
      <c r="E27" s="137"/>
      <c r="F27" s="137"/>
      <c r="G27" s="137"/>
      <c r="H27" s="137"/>
      <c r="I27" s="157"/>
      <c r="J27" s="157"/>
      <c r="K27" s="157"/>
      <c r="L27" s="157"/>
    </row>
    <row r="28" spans="1:12" x14ac:dyDescent="0.2">
      <c r="A28" s="118"/>
      <c r="B28" s="16" t="s">
        <v>0</v>
      </c>
      <c r="C28" s="102" t="s">
        <v>1462</v>
      </c>
      <c r="D28" s="55" t="s">
        <v>546</v>
      </c>
      <c r="E28" s="118"/>
      <c r="F28" s="16" t="s">
        <v>0</v>
      </c>
      <c r="G28" s="102" t="s">
        <v>1463</v>
      </c>
      <c r="H28" s="55" t="s">
        <v>546</v>
      </c>
      <c r="I28" s="118"/>
      <c r="J28" s="16" t="s">
        <v>0</v>
      </c>
      <c r="K28" s="104" t="s">
        <v>1464</v>
      </c>
      <c r="L28" s="55" t="s">
        <v>546</v>
      </c>
    </row>
    <row r="29" spans="1:12" ht="24" x14ac:dyDescent="0.2">
      <c r="A29" s="119"/>
      <c r="B29" s="19" t="s">
        <v>2</v>
      </c>
      <c r="C29" s="70" t="s">
        <v>1467</v>
      </c>
      <c r="D29" s="121">
        <f>5.2/H2</f>
        <v>0.8</v>
      </c>
      <c r="E29" s="119"/>
      <c r="F29" s="19" t="s">
        <v>2</v>
      </c>
      <c r="G29" s="70" t="s">
        <v>1466</v>
      </c>
      <c r="H29" s="121">
        <f>5.2/H2</f>
        <v>0.8</v>
      </c>
      <c r="I29" s="119"/>
      <c r="J29" s="19" t="s">
        <v>2</v>
      </c>
      <c r="K29" s="70" t="s">
        <v>1474</v>
      </c>
      <c r="L29" s="121">
        <f>150/H2</f>
        <v>23.076923076923077</v>
      </c>
    </row>
    <row r="30" spans="1:12" ht="44" x14ac:dyDescent="0.2">
      <c r="A30" s="119"/>
      <c r="B30" s="19" t="s">
        <v>3</v>
      </c>
      <c r="C30" s="20" t="s">
        <v>75</v>
      </c>
      <c r="D30" s="131"/>
      <c r="E30" s="119"/>
      <c r="F30" s="19" t="s">
        <v>3</v>
      </c>
      <c r="G30" s="20" t="s">
        <v>99</v>
      </c>
      <c r="H30" s="131"/>
      <c r="I30" s="119"/>
      <c r="J30" s="19" t="s">
        <v>3</v>
      </c>
      <c r="K30" s="20" t="s">
        <v>1465</v>
      </c>
      <c r="L30" s="131"/>
    </row>
    <row r="31" spans="1:12" ht="37" customHeight="1" x14ac:dyDescent="0.2">
      <c r="A31" s="119"/>
      <c r="B31" s="124" t="s">
        <v>5</v>
      </c>
      <c r="C31" s="125"/>
      <c r="D31" s="67"/>
      <c r="E31" s="119"/>
      <c r="F31" s="124" t="s">
        <v>6</v>
      </c>
      <c r="G31" s="126"/>
      <c r="H31" s="67"/>
      <c r="I31" s="119"/>
      <c r="J31" s="124" t="s">
        <v>111</v>
      </c>
      <c r="K31" s="125"/>
      <c r="L31" s="67"/>
    </row>
    <row r="32" spans="1:12" ht="22" customHeight="1" thickBot="1" x14ac:dyDescent="0.25">
      <c r="A32" s="120"/>
      <c r="B32" s="127" t="s">
        <v>4</v>
      </c>
      <c r="C32" s="128"/>
      <c r="D32" s="65">
        <f>D31*D29</f>
        <v>0</v>
      </c>
      <c r="E32" s="120"/>
      <c r="F32" s="127" t="s">
        <v>4</v>
      </c>
      <c r="G32" s="129"/>
      <c r="H32" s="65">
        <f>H31*H29</f>
        <v>0</v>
      </c>
      <c r="I32" s="120"/>
      <c r="J32" s="127" t="s">
        <v>4</v>
      </c>
      <c r="K32" s="128"/>
      <c r="L32" s="65">
        <f>L31*L29</f>
        <v>0</v>
      </c>
    </row>
    <row r="33" spans="1:12" ht="22" customHeight="1" thickBot="1" x14ac:dyDescent="0.25">
      <c r="A33" s="13" t="s">
        <v>1511</v>
      </c>
      <c r="B33" s="137" t="s">
        <v>173</v>
      </c>
      <c r="C33" s="137"/>
      <c r="D33" s="137"/>
      <c r="E33" s="137"/>
      <c r="F33" s="137"/>
      <c r="G33" s="137"/>
      <c r="H33" s="137"/>
      <c r="I33" s="157"/>
      <c r="J33" s="157"/>
      <c r="K33" s="157"/>
      <c r="L33" s="157"/>
    </row>
    <row r="34" spans="1:12" ht="16" customHeight="1" x14ac:dyDescent="0.2">
      <c r="A34" s="118"/>
      <c r="B34" s="16" t="s">
        <v>0</v>
      </c>
      <c r="C34" s="102" t="s">
        <v>1468</v>
      </c>
      <c r="D34" s="55" t="s">
        <v>546</v>
      </c>
      <c r="E34" s="118"/>
      <c r="F34" s="16" t="s">
        <v>0</v>
      </c>
      <c r="G34" s="102" t="s">
        <v>1469</v>
      </c>
      <c r="H34" s="55" t="s">
        <v>546</v>
      </c>
      <c r="I34" s="118"/>
      <c r="J34" s="16" t="s">
        <v>0</v>
      </c>
      <c r="K34" s="104" t="s">
        <v>1470</v>
      </c>
      <c r="L34" s="55" t="s">
        <v>546</v>
      </c>
    </row>
    <row r="35" spans="1:12" ht="24" x14ac:dyDescent="0.2">
      <c r="A35" s="119"/>
      <c r="B35" s="19" t="s">
        <v>2</v>
      </c>
      <c r="C35" s="70" t="s">
        <v>1471</v>
      </c>
      <c r="D35" s="121">
        <f>5.2/H2</f>
        <v>0.8</v>
      </c>
      <c r="E35" s="119"/>
      <c r="F35" s="19" t="s">
        <v>2</v>
      </c>
      <c r="G35" s="70" t="s">
        <v>1472</v>
      </c>
      <c r="H35" s="121">
        <f>5.2/H2</f>
        <v>0.8</v>
      </c>
      <c r="I35" s="119"/>
      <c r="J35" s="19" t="s">
        <v>2</v>
      </c>
      <c r="K35" s="70" t="s">
        <v>1473</v>
      </c>
      <c r="L35" s="121">
        <f>150/H2</f>
        <v>23.076923076923077</v>
      </c>
    </row>
    <row r="36" spans="1:12" ht="44" x14ac:dyDescent="0.2">
      <c r="A36" s="119"/>
      <c r="B36" s="19" t="s">
        <v>3</v>
      </c>
      <c r="C36" s="20" t="s">
        <v>75</v>
      </c>
      <c r="D36" s="131"/>
      <c r="E36" s="119"/>
      <c r="F36" s="19" t="s">
        <v>3</v>
      </c>
      <c r="G36" s="20" t="s">
        <v>99</v>
      </c>
      <c r="H36" s="131"/>
      <c r="I36" s="119"/>
      <c r="J36" s="19" t="s">
        <v>3</v>
      </c>
      <c r="K36" s="20" t="s">
        <v>1475</v>
      </c>
      <c r="L36" s="131"/>
    </row>
    <row r="37" spans="1:12" ht="29" customHeight="1" x14ac:dyDescent="0.2">
      <c r="A37" s="119"/>
      <c r="B37" s="124" t="s">
        <v>5</v>
      </c>
      <c r="C37" s="125"/>
      <c r="D37" s="67"/>
      <c r="E37" s="119"/>
      <c r="F37" s="124" t="s">
        <v>6</v>
      </c>
      <c r="G37" s="126"/>
      <c r="H37" s="67"/>
      <c r="I37" s="119"/>
      <c r="J37" s="124" t="s">
        <v>111</v>
      </c>
      <c r="K37" s="125"/>
      <c r="L37" s="67"/>
    </row>
    <row r="38" spans="1:12" ht="15" customHeight="1" thickBot="1" x14ac:dyDescent="0.25">
      <c r="A38" s="120"/>
      <c r="B38" s="127" t="s">
        <v>4</v>
      </c>
      <c r="C38" s="128"/>
      <c r="D38" s="65">
        <f>D37*D35</f>
        <v>0</v>
      </c>
      <c r="E38" s="120"/>
      <c r="F38" s="127" t="s">
        <v>4</v>
      </c>
      <c r="G38" s="129"/>
      <c r="H38" s="65">
        <f>H37*H35</f>
        <v>0</v>
      </c>
      <c r="I38" s="120"/>
      <c r="J38" s="127" t="s">
        <v>4</v>
      </c>
      <c r="K38" s="128"/>
      <c r="L38" s="65">
        <f>L37*L35</f>
        <v>0</v>
      </c>
    </row>
    <row r="39" spans="1:12" ht="16" thickBot="1" x14ac:dyDescent="0.25">
      <c r="A39" s="13" t="s">
        <v>1511</v>
      </c>
      <c r="B39" s="137" t="s">
        <v>173</v>
      </c>
      <c r="C39" s="137"/>
      <c r="D39" s="137"/>
      <c r="E39" s="137"/>
      <c r="F39" s="137"/>
      <c r="G39" s="137"/>
      <c r="H39" s="137"/>
      <c r="I39" s="157"/>
      <c r="J39" s="157"/>
      <c r="K39" s="157"/>
      <c r="L39" s="157"/>
    </row>
    <row r="40" spans="1:12" x14ac:dyDescent="0.2">
      <c r="A40" s="118"/>
      <c r="B40" s="16" t="s">
        <v>0</v>
      </c>
      <c r="C40" s="102" t="s">
        <v>1476</v>
      </c>
      <c r="D40" s="55" t="s">
        <v>546</v>
      </c>
      <c r="E40" s="118"/>
      <c r="F40" s="16" t="s">
        <v>0</v>
      </c>
      <c r="G40" s="102" t="s">
        <v>1477</v>
      </c>
      <c r="H40" s="55" t="s">
        <v>546</v>
      </c>
      <c r="I40" s="118"/>
      <c r="J40" s="16" t="s">
        <v>0</v>
      </c>
      <c r="K40" s="104" t="s">
        <v>1480</v>
      </c>
      <c r="L40" s="55" t="s">
        <v>546</v>
      </c>
    </row>
    <row r="41" spans="1:12" ht="28" customHeight="1" x14ac:dyDescent="0.2">
      <c r="A41" s="119"/>
      <c r="B41" s="19" t="s">
        <v>2</v>
      </c>
      <c r="C41" s="70" t="s">
        <v>1478</v>
      </c>
      <c r="D41" s="121">
        <f>5.2/H2</f>
        <v>0.8</v>
      </c>
      <c r="E41" s="119"/>
      <c r="F41" s="19" t="s">
        <v>2</v>
      </c>
      <c r="G41" s="70" t="s">
        <v>1479</v>
      </c>
      <c r="H41" s="121">
        <f>5.2/H2</f>
        <v>0.8</v>
      </c>
      <c r="I41" s="119"/>
      <c r="J41" s="19" t="s">
        <v>2</v>
      </c>
      <c r="K41" s="70" t="s">
        <v>1481</v>
      </c>
      <c r="L41" s="121">
        <f>150/H2</f>
        <v>23.076923076923077</v>
      </c>
    </row>
    <row r="42" spans="1:12" ht="44" x14ac:dyDescent="0.2">
      <c r="A42" s="119"/>
      <c r="B42" s="19" t="s">
        <v>3</v>
      </c>
      <c r="C42" s="20" t="s">
        <v>75</v>
      </c>
      <c r="D42" s="131"/>
      <c r="E42" s="119"/>
      <c r="F42" s="19" t="s">
        <v>3</v>
      </c>
      <c r="G42" s="20" t="s">
        <v>99</v>
      </c>
      <c r="H42" s="131"/>
      <c r="I42" s="119"/>
      <c r="J42" s="19" t="s">
        <v>3</v>
      </c>
      <c r="K42" s="20" t="s">
        <v>1482</v>
      </c>
      <c r="L42" s="131"/>
    </row>
    <row r="43" spans="1:12" ht="25" customHeight="1" x14ac:dyDescent="0.2">
      <c r="A43" s="119"/>
      <c r="B43" s="124" t="s">
        <v>5</v>
      </c>
      <c r="C43" s="125"/>
      <c r="D43" s="67"/>
      <c r="E43" s="119"/>
      <c r="F43" s="124" t="s">
        <v>6</v>
      </c>
      <c r="G43" s="126"/>
      <c r="H43" s="67"/>
      <c r="I43" s="119"/>
      <c r="J43" s="124" t="s">
        <v>111</v>
      </c>
      <c r="K43" s="125"/>
      <c r="L43" s="67"/>
    </row>
    <row r="44" spans="1:12" ht="15" customHeight="1" thickBot="1" x14ac:dyDescent="0.25">
      <c r="A44" s="120"/>
      <c r="B44" s="127" t="s">
        <v>4</v>
      </c>
      <c r="C44" s="128"/>
      <c r="D44" s="65">
        <f>D43*D41</f>
        <v>0</v>
      </c>
      <c r="E44" s="120"/>
      <c r="F44" s="127" t="s">
        <v>4</v>
      </c>
      <c r="G44" s="129"/>
      <c r="H44" s="65">
        <f>H43*H41</f>
        <v>0</v>
      </c>
      <c r="I44" s="120"/>
      <c r="J44" s="127" t="s">
        <v>4</v>
      </c>
      <c r="K44" s="128"/>
      <c r="L44" s="65">
        <f>L43*L41</f>
        <v>0</v>
      </c>
    </row>
    <row r="45" spans="1:12" ht="16" thickBot="1" x14ac:dyDescent="0.25">
      <c r="A45" s="13" t="s">
        <v>73</v>
      </c>
      <c r="B45" s="137" t="s">
        <v>173</v>
      </c>
      <c r="C45" s="137"/>
      <c r="D45" s="137"/>
      <c r="E45" s="137"/>
      <c r="F45" s="137"/>
      <c r="G45" s="137"/>
      <c r="H45" s="137"/>
      <c r="I45" s="157"/>
      <c r="J45" s="157"/>
      <c r="K45" s="157"/>
      <c r="L45" s="157"/>
    </row>
    <row r="46" spans="1:12" x14ac:dyDescent="0.2">
      <c r="A46" s="118"/>
      <c r="B46" s="16" t="s">
        <v>0</v>
      </c>
      <c r="C46" s="102" t="s">
        <v>1483</v>
      </c>
      <c r="D46" s="55" t="s">
        <v>546</v>
      </c>
      <c r="E46" s="118"/>
      <c r="F46" s="16" t="s">
        <v>0</v>
      </c>
      <c r="G46" s="102" t="s">
        <v>1485</v>
      </c>
      <c r="H46" s="55" t="s">
        <v>546</v>
      </c>
      <c r="I46" s="118"/>
      <c r="J46" s="16" t="s">
        <v>0</v>
      </c>
      <c r="K46" s="104" t="s">
        <v>1487</v>
      </c>
      <c r="L46" s="55" t="s">
        <v>546</v>
      </c>
    </row>
    <row r="47" spans="1:12" ht="24" x14ac:dyDescent="0.2">
      <c r="A47" s="119"/>
      <c r="B47" s="19" t="s">
        <v>2</v>
      </c>
      <c r="C47" s="70" t="s">
        <v>1484</v>
      </c>
      <c r="D47" s="121">
        <f>5.2/H2</f>
        <v>0.8</v>
      </c>
      <c r="E47" s="119"/>
      <c r="F47" s="19" t="s">
        <v>2</v>
      </c>
      <c r="G47" s="70" t="s">
        <v>1486</v>
      </c>
      <c r="H47" s="121">
        <f>5.2/H2</f>
        <v>0.8</v>
      </c>
      <c r="I47" s="119"/>
      <c r="J47" s="19" t="s">
        <v>2</v>
      </c>
      <c r="K47" s="70" t="s">
        <v>1488</v>
      </c>
      <c r="L47" s="121">
        <f>150/H2</f>
        <v>23.076923076923077</v>
      </c>
    </row>
    <row r="48" spans="1:12" ht="44" x14ac:dyDescent="0.2">
      <c r="A48" s="119"/>
      <c r="B48" s="19" t="s">
        <v>3</v>
      </c>
      <c r="C48" s="20" t="s">
        <v>75</v>
      </c>
      <c r="D48" s="131"/>
      <c r="E48" s="119"/>
      <c r="F48" s="19" t="s">
        <v>3</v>
      </c>
      <c r="G48" s="20" t="s">
        <v>99</v>
      </c>
      <c r="H48" s="131"/>
      <c r="I48" s="119"/>
      <c r="J48" s="19" t="s">
        <v>3</v>
      </c>
      <c r="K48" s="20" t="s">
        <v>1489</v>
      </c>
      <c r="L48" s="131"/>
    </row>
    <row r="49" spans="1:12" ht="33" customHeight="1" x14ac:dyDescent="0.2">
      <c r="A49" s="119"/>
      <c r="B49" s="124" t="s">
        <v>5</v>
      </c>
      <c r="C49" s="125"/>
      <c r="D49" s="67"/>
      <c r="E49" s="119"/>
      <c r="F49" s="124" t="s">
        <v>6</v>
      </c>
      <c r="G49" s="126"/>
      <c r="H49" s="67"/>
      <c r="I49" s="119"/>
      <c r="J49" s="124" t="s">
        <v>111</v>
      </c>
      <c r="K49" s="125"/>
      <c r="L49" s="67"/>
    </row>
    <row r="50" spans="1:12" ht="15" customHeight="1" thickBot="1" x14ac:dyDescent="0.25">
      <c r="A50" s="120"/>
      <c r="B50" s="127" t="s">
        <v>4</v>
      </c>
      <c r="C50" s="128"/>
      <c r="D50" s="65">
        <f>D49*D47</f>
        <v>0</v>
      </c>
      <c r="E50" s="120"/>
      <c r="F50" s="127" t="s">
        <v>4</v>
      </c>
      <c r="G50" s="129"/>
      <c r="H50" s="65">
        <f>H49*H47</f>
        <v>0</v>
      </c>
      <c r="I50" s="120"/>
      <c r="J50" s="127" t="s">
        <v>4</v>
      </c>
      <c r="K50" s="128"/>
      <c r="L50" s="65">
        <f>L49*L47</f>
        <v>0</v>
      </c>
    </row>
    <row r="51" spans="1:12" ht="16" thickBot="1" x14ac:dyDescent="0.25">
      <c r="A51" s="13" t="s">
        <v>1511</v>
      </c>
      <c r="B51" s="137" t="s">
        <v>173</v>
      </c>
      <c r="C51" s="137"/>
      <c r="D51" s="137"/>
      <c r="E51" s="137"/>
      <c r="F51" s="137"/>
      <c r="G51" s="137"/>
      <c r="H51" s="137"/>
      <c r="I51" s="157"/>
      <c r="J51" s="157"/>
      <c r="K51" s="157"/>
      <c r="L51" s="157"/>
    </row>
    <row r="52" spans="1:12" x14ac:dyDescent="0.2">
      <c r="A52" s="118"/>
      <c r="B52" s="16" t="s">
        <v>0</v>
      </c>
      <c r="C52" s="102" t="s">
        <v>1490</v>
      </c>
      <c r="D52" s="55" t="s">
        <v>546</v>
      </c>
      <c r="E52" s="118"/>
      <c r="F52" s="16" t="s">
        <v>0</v>
      </c>
      <c r="G52" s="102" t="s">
        <v>1492</v>
      </c>
      <c r="H52" s="55" t="s">
        <v>546</v>
      </c>
      <c r="I52" s="118"/>
      <c r="J52" s="16" t="s">
        <v>0</v>
      </c>
      <c r="K52" s="104" t="s">
        <v>1494</v>
      </c>
      <c r="L52" s="55" t="s">
        <v>546</v>
      </c>
    </row>
    <row r="53" spans="1:12" ht="24" x14ac:dyDescent="0.2">
      <c r="A53" s="119"/>
      <c r="B53" s="19" t="s">
        <v>2</v>
      </c>
      <c r="C53" s="70" t="s">
        <v>1491</v>
      </c>
      <c r="D53" s="121">
        <f>5.2/H2</f>
        <v>0.8</v>
      </c>
      <c r="E53" s="119"/>
      <c r="F53" s="19" t="s">
        <v>2</v>
      </c>
      <c r="G53" s="70" t="s">
        <v>1493</v>
      </c>
      <c r="H53" s="121">
        <f>5.2/H2</f>
        <v>0.8</v>
      </c>
      <c r="I53" s="119"/>
      <c r="J53" s="19" t="s">
        <v>2</v>
      </c>
      <c r="K53" s="70" t="s">
        <v>1495</v>
      </c>
      <c r="L53" s="121">
        <f>150/H2</f>
        <v>23.076923076923077</v>
      </c>
    </row>
    <row r="54" spans="1:12" ht="44" x14ac:dyDescent="0.2">
      <c r="A54" s="119"/>
      <c r="B54" s="19" t="s">
        <v>3</v>
      </c>
      <c r="C54" s="20" t="s">
        <v>75</v>
      </c>
      <c r="D54" s="131"/>
      <c r="E54" s="119"/>
      <c r="F54" s="19" t="s">
        <v>3</v>
      </c>
      <c r="G54" s="20" t="s">
        <v>99</v>
      </c>
      <c r="H54" s="131"/>
      <c r="I54" s="119"/>
      <c r="J54" s="19" t="s">
        <v>3</v>
      </c>
      <c r="K54" s="20" t="s">
        <v>1496</v>
      </c>
      <c r="L54" s="131"/>
    </row>
    <row r="55" spans="1:12" ht="34" customHeight="1" x14ac:dyDescent="0.2">
      <c r="A55" s="119"/>
      <c r="B55" s="124" t="s">
        <v>5</v>
      </c>
      <c r="C55" s="125"/>
      <c r="D55" s="67"/>
      <c r="E55" s="119"/>
      <c r="F55" s="124" t="s">
        <v>6</v>
      </c>
      <c r="G55" s="126"/>
      <c r="H55" s="67"/>
      <c r="I55" s="119"/>
      <c r="J55" s="124" t="s">
        <v>111</v>
      </c>
      <c r="K55" s="125"/>
      <c r="L55" s="67"/>
    </row>
    <row r="56" spans="1:12" ht="15" customHeight="1" thickBot="1" x14ac:dyDescent="0.25">
      <c r="A56" s="120"/>
      <c r="B56" s="127" t="s">
        <v>4</v>
      </c>
      <c r="C56" s="128"/>
      <c r="D56" s="65">
        <f>D55*D53</f>
        <v>0</v>
      </c>
      <c r="E56" s="120"/>
      <c r="F56" s="127" t="s">
        <v>4</v>
      </c>
      <c r="G56" s="129"/>
      <c r="H56" s="65">
        <f>H55*H53</f>
        <v>0</v>
      </c>
      <c r="I56" s="120"/>
      <c r="J56" s="127" t="s">
        <v>4</v>
      </c>
      <c r="K56" s="128"/>
      <c r="L56" s="65">
        <f>L55*L53</f>
        <v>0</v>
      </c>
    </row>
    <row r="57" spans="1:12" ht="16" thickBot="1" x14ac:dyDescent="0.25">
      <c r="A57" s="13" t="s">
        <v>1511</v>
      </c>
      <c r="B57" s="137" t="s">
        <v>173</v>
      </c>
      <c r="C57" s="137"/>
      <c r="D57" s="137"/>
      <c r="E57" s="137"/>
      <c r="F57" s="137"/>
      <c r="G57" s="137"/>
      <c r="H57" s="137"/>
      <c r="I57" s="157"/>
      <c r="J57" s="157"/>
      <c r="K57" s="157"/>
      <c r="L57" s="157"/>
    </row>
    <row r="58" spans="1:12" x14ac:dyDescent="0.2">
      <c r="A58" s="118"/>
      <c r="B58" s="16" t="s">
        <v>0</v>
      </c>
      <c r="C58" s="102" t="s">
        <v>1498</v>
      </c>
      <c r="D58" s="55" t="s">
        <v>546</v>
      </c>
      <c r="E58" s="118"/>
      <c r="F58" s="16" t="s">
        <v>0</v>
      </c>
      <c r="G58" s="102" t="s">
        <v>1499</v>
      </c>
      <c r="H58" s="55" t="s">
        <v>546</v>
      </c>
      <c r="I58" s="118"/>
      <c r="J58" s="16" t="s">
        <v>0</v>
      </c>
      <c r="K58" s="104" t="s">
        <v>1502</v>
      </c>
      <c r="L58" s="55" t="s">
        <v>546</v>
      </c>
    </row>
    <row r="59" spans="1:12" ht="24" x14ac:dyDescent="0.2">
      <c r="A59" s="119"/>
      <c r="B59" s="19" t="s">
        <v>2</v>
      </c>
      <c r="C59" s="70" t="s">
        <v>1497</v>
      </c>
      <c r="D59" s="121">
        <f>5.2/H2</f>
        <v>0.8</v>
      </c>
      <c r="E59" s="119"/>
      <c r="F59" s="19" t="s">
        <v>2</v>
      </c>
      <c r="G59" s="70" t="s">
        <v>1500</v>
      </c>
      <c r="H59" s="121">
        <f>5.2/H2</f>
        <v>0.8</v>
      </c>
      <c r="I59" s="119"/>
      <c r="J59" s="19" t="s">
        <v>2</v>
      </c>
      <c r="K59" s="70" t="s">
        <v>1501</v>
      </c>
      <c r="L59" s="121">
        <f>150/H2</f>
        <v>23.076923076923077</v>
      </c>
    </row>
    <row r="60" spans="1:12" ht="44" x14ac:dyDescent="0.2">
      <c r="A60" s="119"/>
      <c r="B60" s="19" t="s">
        <v>3</v>
      </c>
      <c r="C60" s="20" t="s">
        <v>75</v>
      </c>
      <c r="D60" s="131"/>
      <c r="E60" s="119"/>
      <c r="F60" s="19" t="s">
        <v>3</v>
      </c>
      <c r="G60" s="20" t="s">
        <v>99</v>
      </c>
      <c r="H60" s="131"/>
      <c r="I60" s="119"/>
      <c r="J60" s="19" t="s">
        <v>3</v>
      </c>
      <c r="K60" s="20" t="s">
        <v>1503</v>
      </c>
      <c r="L60" s="131"/>
    </row>
    <row r="61" spans="1:12" ht="29" customHeight="1" x14ac:dyDescent="0.2">
      <c r="A61" s="119"/>
      <c r="B61" s="124" t="s">
        <v>5</v>
      </c>
      <c r="C61" s="125"/>
      <c r="D61" s="67"/>
      <c r="E61" s="119"/>
      <c r="F61" s="124" t="s">
        <v>6</v>
      </c>
      <c r="G61" s="126"/>
      <c r="H61" s="67"/>
      <c r="I61" s="119"/>
      <c r="J61" s="124" t="s">
        <v>111</v>
      </c>
      <c r="K61" s="125"/>
      <c r="L61" s="67"/>
    </row>
    <row r="62" spans="1:12" ht="15" customHeight="1" thickBot="1" x14ac:dyDescent="0.25">
      <c r="A62" s="120"/>
      <c r="B62" s="127" t="s">
        <v>4</v>
      </c>
      <c r="C62" s="128"/>
      <c r="D62" s="65">
        <f>D61*D59</f>
        <v>0</v>
      </c>
      <c r="E62" s="120"/>
      <c r="F62" s="127" t="s">
        <v>4</v>
      </c>
      <c r="G62" s="129"/>
      <c r="H62" s="65">
        <f>H61*H59</f>
        <v>0</v>
      </c>
      <c r="I62" s="120"/>
      <c r="J62" s="127" t="s">
        <v>4</v>
      </c>
      <c r="K62" s="128"/>
      <c r="L62" s="65">
        <f>L61*L59</f>
        <v>0</v>
      </c>
    </row>
    <row r="63" spans="1:12" ht="16" thickBot="1" x14ac:dyDescent="0.25">
      <c r="A63" s="13" t="s">
        <v>1511</v>
      </c>
      <c r="B63" s="137" t="s">
        <v>173</v>
      </c>
      <c r="C63" s="137"/>
      <c r="D63" s="137"/>
      <c r="E63" s="137"/>
      <c r="F63" s="137"/>
      <c r="G63" s="137"/>
      <c r="H63" s="137"/>
      <c r="I63" s="157"/>
      <c r="J63" s="157"/>
      <c r="K63" s="157"/>
      <c r="L63" s="157"/>
    </row>
    <row r="64" spans="1:12" x14ac:dyDescent="0.2">
      <c r="A64" s="118"/>
      <c r="B64" s="16" t="s">
        <v>0</v>
      </c>
      <c r="C64" s="102" t="s">
        <v>1505</v>
      </c>
      <c r="D64" s="55" t="s">
        <v>546</v>
      </c>
      <c r="E64" s="118"/>
      <c r="F64" s="16" t="s">
        <v>0</v>
      </c>
      <c r="G64" s="102" t="s">
        <v>1506</v>
      </c>
      <c r="H64" s="55" t="s">
        <v>546</v>
      </c>
      <c r="I64" s="118"/>
      <c r="J64" s="16" t="s">
        <v>0</v>
      </c>
      <c r="K64" s="104" t="s">
        <v>1509</v>
      </c>
      <c r="L64" s="55" t="s">
        <v>546</v>
      </c>
    </row>
    <row r="65" spans="1:12" ht="24" x14ac:dyDescent="0.2">
      <c r="A65" s="119"/>
      <c r="B65" s="19" t="s">
        <v>2</v>
      </c>
      <c r="C65" s="70" t="s">
        <v>1504</v>
      </c>
      <c r="D65" s="121">
        <f>5.2/H2</f>
        <v>0.8</v>
      </c>
      <c r="E65" s="119"/>
      <c r="F65" s="19" t="s">
        <v>2</v>
      </c>
      <c r="G65" s="70" t="s">
        <v>1507</v>
      </c>
      <c r="H65" s="121">
        <f>5.2/H2</f>
        <v>0.8</v>
      </c>
      <c r="I65" s="119"/>
      <c r="J65" s="19" t="s">
        <v>2</v>
      </c>
      <c r="K65" s="70" t="s">
        <v>1508</v>
      </c>
      <c r="L65" s="121">
        <f>150/H2</f>
        <v>23.076923076923077</v>
      </c>
    </row>
    <row r="66" spans="1:12" ht="44" x14ac:dyDescent="0.2">
      <c r="A66" s="119"/>
      <c r="B66" s="19" t="s">
        <v>3</v>
      </c>
      <c r="C66" s="20" t="s">
        <v>75</v>
      </c>
      <c r="D66" s="131"/>
      <c r="E66" s="119"/>
      <c r="F66" s="19" t="s">
        <v>3</v>
      </c>
      <c r="G66" s="20" t="s">
        <v>99</v>
      </c>
      <c r="H66" s="131"/>
      <c r="I66" s="119"/>
      <c r="J66" s="19" t="s">
        <v>3</v>
      </c>
      <c r="K66" s="20" t="s">
        <v>1510</v>
      </c>
      <c r="L66" s="131"/>
    </row>
    <row r="67" spans="1:12" ht="38" customHeight="1" x14ac:dyDescent="0.2">
      <c r="A67" s="119"/>
      <c r="B67" s="124" t="s">
        <v>5</v>
      </c>
      <c r="C67" s="125"/>
      <c r="D67" s="67"/>
      <c r="E67" s="119"/>
      <c r="F67" s="124" t="s">
        <v>6</v>
      </c>
      <c r="G67" s="126"/>
      <c r="H67" s="67"/>
      <c r="I67" s="119"/>
      <c r="J67" s="124" t="s">
        <v>111</v>
      </c>
      <c r="K67" s="125"/>
      <c r="L67" s="67"/>
    </row>
    <row r="68" spans="1:12" ht="15" customHeight="1" thickBot="1" x14ac:dyDescent="0.25">
      <c r="A68" s="120"/>
      <c r="B68" s="127" t="s">
        <v>4</v>
      </c>
      <c r="C68" s="128"/>
      <c r="D68" s="65">
        <f>D67*D65</f>
        <v>0</v>
      </c>
      <c r="E68" s="120"/>
      <c r="F68" s="127" t="s">
        <v>4</v>
      </c>
      <c r="G68" s="129"/>
      <c r="H68" s="65">
        <f>H67*H65</f>
        <v>0</v>
      </c>
      <c r="I68" s="120"/>
      <c r="J68" s="127" t="s">
        <v>4</v>
      </c>
      <c r="K68" s="128"/>
      <c r="L68" s="65">
        <f>L67*L65</f>
        <v>0</v>
      </c>
    </row>
    <row r="69" spans="1:12" ht="16" thickBot="1" x14ac:dyDescent="0.25"/>
    <row r="70" spans="1:12" ht="16" thickBot="1" x14ac:dyDescent="0.25">
      <c r="A70" s="181" t="s">
        <v>45</v>
      </c>
      <c r="B70" s="182"/>
      <c r="C70" s="182"/>
      <c r="D70" s="182"/>
      <c r="E70" s="183"/>
      <c r="F70" s="8" t="s">
        <v>7</v>
      </c>
      <c r="G70" s="196" t="s">
        <v>8</v>
      </c>
      <c r="H70" s="197"/>
    </row>
    <row r="71" spans="1:12" x14ac:dyDescent="0.2">
      <c r="A71" s="184"/>
      <c r="B71" s="185"/>
      <c r="C71" s="185"/>
      <c r="D71" s="185"/>
      <c r="E71" s="186"/>
      <c r="F71" s="190">
        <f>D7+H7+D13+H13+D19+H19+D25+H25+D31+H31+D37+H37+D43+H43+D49+H49+D55+H55+D61+H61+D67+H67</f>
        <v>0</v>
      </c>
      <c r="G71" s="192">
        <f>D8+H8+D14+H14+D20+H20+D26+H26+D32+H32+D38+H38+D44+H44+D50+H50+D56+H56+D62+H62+D68+H68</f>
        <v>0</v>
      </c>
      <c r="H71" s="193"/>
    </row>
    <row r="72" spans="1:12" ht="16" thickBot="1" x14ac:dyDescent="0.25">
      <c r="A72" s="187"/>
      <c r="B72" s="188"/>
      <c r="C72" s="188"/>
      <c r="D72" s="188"/>
      <c r="E72" s="189"/>
      <c r="F72" s="191"/>
      <c r="G72" s="194"/>
      <c r="H72" s="195"/>
    </row>
    <row r="73" spans="1:12" ht="16" thickBot="1" x14ac:dyDescent="0.25"/>
    <row r="74" spans="1:12" ht="16" thickBot="1" x14ac:dyDescent="0.25">
      <c r="A74" s="171" t="s">
        <v>125</v>
      </c>
      <c r="B74" s="172"/>
      <c r="C74" s="172"/>
      <c r="D74" s="172"/>
      <c r="E74" s="173"/>
      <c r="F74" s="26" t="s">
        <v>7</v>
      </c>
      <c r="G74" s="177" t="s">
        <v>8</v>
      </c>
      <c r="H74" s="178"/>
    </row>
    <row r="75" spans="1:12" ht="30" customHeight="1" thickBot="1" x14ac:dyDescent="0.25">
      <c r="A75" s="174"/>
      <c r="B75" s="175"/>
      <c r="C75" s="175"/>
      <c r="D75" s="175"/>
      <c r="E75" s="176"/>
      <c r="F75" s="27">
        <f>L7+L13+L19+L25+L31+L37+L43+L49+L55+L61+L67</f>
        <v>0</v>
      </c>
      <c r="G75" s="179">
        <f>L8+L14+L20+L26+L32+L38+L44+L50+L56+L62+L68</f>
        <v>0</v>
      </c>
      <c r="H75" s="180"/>
    </row>
  </sheetData>
  <sheetProtection password="F17D" sheet="1" objects="1" scenarios="1"/>
  <mergeCells count="153">
    <mergeCell ref="A74:E75"/>
    <mergeCell ref="G74:H74"/>
    <mergeCell ref="G75:H75"/>
    <mergeCell ref="A70:E72"/>
    <mergeCell ref="G70:H70"/>
    <mergeCell ref="F71:F72"/>
    <mergeCell ref="G71:H72"/>
    <mergeCell ref="B67:C67"/>
    <mergeCell ref="F67:G67"/>
    <mergeCell ref="J67:K67"/>
    <mergeCell ref="B68:C68"/>
    <mergeCell ref="F68:G68"/>
    <mergeCell ref="J68:K68"/>
    <mergeCell ref="B62:C62"/>
    <mergeCell ref="F62:G62"/>
    <mergeCell ref="J62:K62"/>
    <mergeCell ref="B63:L63"/>
    <mergeCell ref="A64:A68"/>
    <mergeCell ref="E64:E68"/>
    <mergeCell ref="I64:I68"/>
    <mergeCell ref="D65:D66"/>
    <mergeCell ref="H65:H66"/>
    <mergeCell ref="L65:L66"/>
    <mergeCell ref="A58:A62"/>
    <mergeCell ref="E58:E62"/>
    <mergeCell ref="I58:I62"/>
    <mergeCell ref="D59:D60"/>
    <mergeCell ref="H59:H60"/>
    <mergeCell ref="L59:L60"/>
    <mergeCell ref="B61:C61"/>
    <mergeCell ref="F61:G61"/>
    <mergeCell ref="J61:K61"/>
    <mergeCell ref="J55:K55"/>
    <mergeCell ref="B56:C56"/>
    <mergeCell ref="F56:G56"/>
    <mergeCell ref="J56:K56"/>
    <mergeCell ref="B50:C50"/>
    <mergeCell ref="F50:G50"/>
    <mergeCell ref="J50:K50"/>
    <mergeCell ref="B51:L51"/>
    <mergeCell ref="B57:L57"/>
    <mergeCell ref="F44:G44"/>
    <mergeCell ref="J44:K44"/>
    <mergeCell ref="B38:C38"/>
    <mergeCell ref="F38:G38"/>
    <mergeCell ref="J38:K38"/>
    <mergeCell ref="B39:L39"/>
    <mergeCell ref="A52:A56"/>
    <mergeCell ref="E52:E56"/>
    <mergeCell ref="I52:I56"/>
    <mergeCell ref="D53:D54"/>
    <mergeCell ref="H53:H54"/>
    <mergeCell ref="L53:L54"/>
    <mergeCell ref="B45:L45"/>
    <mergeCell ref="A46:A50"/>
    <mergeCell ref="E46:E50"/>
    <mergeCell ref="I46:I50"/>
    <mergeCell ref="D47:D48"/>
    <mergeCell ref="H47:H48"/>
    <mergeCell ref="L47:L48"/>
    <mergeCell ref="B49:C49"/>
    <mergeCell ref="F49:G49"/>
    <mergeCell ref="J49:K49"/>
    <mergeCell ref="B55:C55"/>
    <mergeCell ref="F55:G55"/>
    <mergeCell ref="B26:C26"/>
    <mergeCell ref="F26:G26"/>
    <mergeCell ref="J26:K26"/>
    <mergeCell ref="B27:L27"/>
    <mergeCell ref="A40:A44"/>
    <mergeCell ref="E40:E44"/>
    <mergeCell ref="I40:I44"/>
    <mergeCell ref="D41:D42"/>
    <mergeCell ref="H41:H42"/>
    <mergeCell ref="L41:L42"/>
    <mergeCell ref="B33:L33"/>
    <mergeCell ref="A34:A38"/>
    <mergeCell ref="E34:E38"/>
    <mergeCell ref="I34:I38"/>
    <mergeCell ref="D35:D36"/>
    <mergeCell ref="H35:H36"/>
    <mergeCell ref="L35:L36"/>
    <mergeCell ref="B37:C37"/>
    <mergeCell ref="F37:G37"/>
    <mergeCell ref="J37:K37"/>
    <mergeCell ref="B43:C43"/>
    <mergeCell ref="F43:G43"/>
    <mergeCell ref="J43:K43"/>
    <mergeCell ref="B44:C44"/>
    <mergeCell ref="J14:K14"/>
    <mergeCell ref="B15:L15"/>
    <mergeCell ref="A28:A32"/>
    <mergeCell ref="E28:E32"/>
    <mergeCell ref="I28:I32"/>
    <mergeCell ref="D29:D30"/>
    <mergeCell ref="H29:H30"/>
    <mergeCell ref="L29:L30"/>
    <mergeCell ref="B21:L21"/>
    <mergeCell ref="A22:A26"/>
    <mergeCell ref="E22:E26"/>
    <mergeCell ref="I22:I26"/>
    <mergeCell ref="D23:D24"/>
    <mergeCell ref="H23:H24"/>
    <mergeCell ref="L23:L24"/>
    <mergeCell ref="B25:C25"/>
    <mergeCell ref="F25:G25"/>
    <mergeCell ref="J25:K25"/>
    <mergeCell ref="B31:C31"/>
    <mergeCell ref="F31:G31"/>
    <mergeCell ref="J31:K31"/>
    <mergeCell ref="B32:C32"/>
    <mergeCell ref="F32:G32"/>
    <mergeCell ref="J32:K32"/>
    <mergeCell ref="A16:A20"/>
    <mergeCell ref="E16:E20"/>
    <mergeCell ref="I16:I20"/>
    <mergeCell ref="D17:D18"/>
    <mergeCell ref="H17:H18"/>
    <mergeCell ref="L17:L18"/>
    <mergeCell ref="B9:L9"/>
    <mergeCell ref="A10:A14"/>
    <mergeCell ref="E10:E14"/>
    <mergeCell ref="I10:I14"/>
    <mergeCell ref="D11:D12"/>
    <mergeCell ref="H11:H12"/>
    <mergeCell ref="L11:L12"/>
    <mergeCell ref="B13:C13"/>
    <mergeCell ref="F13:G13"/>
    <mergeCell ref="J13:K13"/>
    <mergeCell ref="B19:C19"/>
    <mergeCell ref="F19:G19"/>
    <mergeCell ref="J19:K19"/>
    <mergeCell ref="B20:C20"/>
    <mergeCell ref="F20:G20"/>
    <mergeCell ref="J20:K20"/>
    <mergeCell ref="B14:C14"/>
    <mergeCell ref="F14:G14"/>
    <mergeCell ref="B7:C7"/>
    <mergeCell ref="F7:G7"/>
    <mergeCell ref="J7:K7"/>
    <mergeCell ref="B8:C8"/>
    <mergeCell ref="F8:G8"/>
    <mergeCell ref="J8:K8"/>
    <mergeCell ref="A1:L1"/>
    <mergeCell ref="A2:G2"/>
    <mergeCell ref="I2:L2"/>
    <mergeCell ref="A3:L3"/>
    <mergeCell ref="A4:A8"/>
    <mergeCell ref="E4:E8"/>
    <mergeCell ref="I4:I8"/>
    <mergeCell ref="D5:D6"/>
    <mergeCell ref="H5:H6"/>
    <mergeCell ref="L5:L6"/>
  </mergeCells>
  <pageMargins left="0.75" right="0.75" top="1" bottom="1" header="0.5" footer="0.5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как работать</vt:lpstr>
      <vt:lpstr>3D чехлы Apple</vt:lpstr>
      <vt:lpstr> 3D чехлы Samsung</vt:lpstr>
      <vt:lpstr>SONY,Blackberry,Motorola,Nokia</vt:lpstr>
      <vt:lpstr>HUAWEI</vt:lpstr>
      <vt:lpstr>XIAOMI</vt:lpstr>
      <vt:lpstr>LG</vt:lpstr>
      <vt:lpstr>HTC</vt:lpstr>
      <vt:lpstr>LENOVO</vt:lpstr>
      <vt:lpstr>OPPO</vt:lpstr>
      <vt:lpstr>Общий счет</vt:lpstr>
    </vt:vector>
  </TitlesOfParts>
  <Company>Krokoz™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фыгы</dc:creator>
  <cp:lastModifiedBy>пользователь Microsoft Office</cp:lastModifiedBy>
  <dcterms:created xsi:type="dcterms:W3CDTF">2014-03-12T07:01:02Z</dcterms:created>
  <dcterms:modified xsi:type="dcterms:W3CDTF">2018-10-07T23:39:06Z</dcterms:modified>
</cp:coreProperties>
</file>