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915"/>
  <workbookPr showInkAnnotation="0" autoCompressPictures="0"/>
  <bookViews>
    <workbookView xWindow="0" yWindow="0" windowWidth="25600" windowHeight="16060" tabRatio="500"/>
  </bookViews>
  <sheets>
    <sheet name="как работать" sheetId="4" r:id="rId1"/>
    <sheet name="мини 3D пресс и запчасти " sheetId="1" r:id="rId2"/>
    <sheet name="3D пресс ST-3042" sheetId="2" r:id="rId3"/>
    <sheet name="расходники" sheetId="3" r:id="rId4"/>
    <sheet name="общий счет" sheetId="5" r:id="rId5"/>
  </sheets>
  <calcPr calcId="140000" refMode="R1C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3" i="3" l="1"/>
  <c r="D79" i="3"/>
  <c r="H79" i="3"/>
  <c r="D5" i="3"/>
  <c r="D10" i="3"/>
  <c r="D11" i="3"/>
  <c r="D12" i="3"/>
  <c r="D13" i="3"/>
  <c r="D14" i="3"/>
  <c r="D15" i="3"/>
  <c r="D16" i="3"/>
  <c r="H5" i="3"/>
  <c r="H10" i="3"/>
  <c r="H11" i="3"/>
  <c r="H12" i="3"/>
  <c r="H13" i="3"/>
  <c r="H14" i="3"/>
  <c r="H15" i="3"/>
  <c r="H16" i="3"/>
  <c r="D19" i="3"/>
  <c r="D25" i="3"/>
  <c r="H19" i="3"/>
  <c r="H25" i="3"/>
  <c r="D28" i="3"/>
  <c r="D34" i="3"/>
  <c r="H28" i="3"/>
  <c r="H34" i="3"/>
  <c r="D37" i="3"/>
  <c r="D43" i="3"/>
  <c r="H37" i="3"/>
  <c r="H43" i="3"/>
  <c r="D46" i="3"/>
  <c r="D52" i="3"/>
  <c r="H46" i="3"/>
  <c r="H52" i="3"/>
  <c r="D55" i="3"/>
  <c r="D61" i="3"/>
  <c r="H55" i="3"/>
  <c r="H61" i="3"/>
  <c r="D64" i="3"/>
  <c r="D70" i="3"/>
  <c r="H64" i="3"/>
  <c r="H70" i="3"/>
  <c r="G83" i="3"/>
  <c r="B9" i="5"/>
  <c r="D95" i="2"/>
  <c r="D102" i="2"/>
  <c r="H95" i="2"/>
  <c r="H102" i="2"/>
  <c r="D5" i="2"/>
  <c r="D12" i="2"/>
  <c r="D15" i="2"/>
  <c r="D22" i="2"/>
  <c r="H15" i="2"/>
  <c r="H22" i="2"/>
  <c r="D25" i="2"/>
  <c r="D32" i="2"/>
  <c r="H25" i="2"/>
  <c r="H32" i="2"/>
  <c r="D35" i="2"/>
  <c r="D42" i="2"/>
  <c r="H35" i="2"/>
  <c r="H42" i="2"/>
  <c r="D45" i="2"/>
  <c r="D52" i="2"/>
  <c r="H45" i="2"/>
  <c r="H52" i="2"/>
  <c r="D55" i="2"/>
  <c r="D62" i="2"/>
  <c r="H55" i="2"/>
  <c r="H62" i="2"/>
  <c r="D65" i="2"/>
  <c r="D72" i="2"/>
  <c r="H65" i="2"/>
  <c r="H72" i="2"/>
  <c r="D75" i="2"/>
  <c r="D82" i="2"/>
  <c r="H75" i="2"/>
  <c r="H82" i="2"/>
  <c r="D85" i="2"/>
  <c r="D92" i="2"/>
  <c r="H85" i="2"/>
  <c r="H92" i="2"/>
  <c r="G105" i="2"/>
  <c r="B8" i="5"/>
  <c r="D95" i="1"/>
  <c r="D102" i="1"/>
  <c r="H95" i="1"/>
  <c r="H102" i="1"/>
  <c r="D5" i="1"/>
  <c r="D12" i="1"/>
  <c r="D15" i="1"/>
  <c r="D22" i="1"/>
  <c r="H15" i="1"/>
  <c r="H22" i="1"/>
  <c r="D25" i="1"/>
  <c r="D32" i="1"/>
  <c r="H25" i="1"/>
  <c r="H32" i="1"/>
  <c r="D35" i="1"/>
  <c r="D42" i="1"/>
  <c r="H35" i="1"/>
  <c r="H42" i="1"/>
  <c r="D45" i="1"/>
  <c r="D52" i="1"/>
  <c r="H45" i="1"/>
  <c r="H52" i="1"/>
  <c r="D55" i="1"/>
  <c r="D62" i="1"/>
  <c r="H55" i="1"/>
  <c r="H62" i="1"/>
  <c r="D65" i="1"/>
  <c r="D72" i="1"/>
  <c r="H65" i="1"/>
  <c r="H72" i="1"/>
  <c r="D75" i="1"/>
  <c r="D82" i="1"/>
  <c r="H75" i="1"/>
  <c r="H82" i="1"/>
  <c r="D85" i="1"/>
  <c r="D92" i="1"/>
  <c r="H85" i="1"/>
  <c r="H92" i="1"/>
  <c r="G105" i="1"/>
  <c r="B7" i="5"/>
  <c r="B10" i="5"/>
  <c r="F83" i="3"/>
  <c r="H12" i="2"/>
  <c r="F105" i="2"/>
  <c r="H12" i="1"/>
  <c r="F105" i="1"/>
</calcChain>
</file>

<file path=xl/sharedStrings.xml><?xml version="1.0" encoding="utf-8"?>
<sst xmlns="http://schemas.openxmlformats.org/spreadsheetml/2006/main" count="753" uniqueCount="248">
  <si>
    <t>стоимость USD</t>
  </si>
  <si>
    <t>штук</t>
  </si>
  <si>
    <t>Сегодня Ваш заказ и предварительный счет на  3D оборудование ST1520 составляет</t>
  </si>
  <si>
    <t>ИТОГО сумма в USD</t>
  </si>
  <si>
    <t>КОЛ -ВО ЗАКАЗА  в штуках вводится сюда</t>
  </si>
  <si>
    <t xml:space="preserve">КОЛ -ВО ЗАКАЗА в штуках вводится сюда </t>
  </si>
  <si>
    <t>Вес упаковки:</t>
  </si>
  <si>
    <t>Размер:</t>
  </si>
  <si>
    <t>Размер  :</t>
  </si>
  <si>
    <r>
      <t>Комплектация</t>
    </r>
    <r>
      <rPr>
        <b/>
        <sz val="8"/>
        <color rgb="FF00B050"/>
        <rFont val="Calibri"/>
        <family val="2"/>
        <charset val="204"/>
        <scheme val="minor"/>
      </rPr>
      <t xml:space="preserve"> </t>
    </r>
  </si>
  <si>
    <t xml:space="preserve">Комплектация </t>
  </si>
  <si>
    <t>подходит разных кружек 11 oz</t>
  </si>
  <si>
    <t>Описание:</t>
  </si>
  <si>
    <t>подходит для тарелок 8 дюймов ,позволяя запечатывать как серединку тарелки так и делать 100% запечатку с помощью 3D пленки</t>
  </si>
  <si>
    <t>Манжет(хомут) для кружки 11 OZ</t>
  </si>
  <si>
    <t>Наименование</t>
  </si>
  <si>
    <t xml:space="preserve">Силиконовая форма для тарелок 8 дюймов </t>
  </si>
  <si>
    <t>Цена USD</t>
  </si>
  <si>
    <t>3D-12</t>
  </si>
  <si>
    <t>Номер модели:</t>
  </si>
  <si>
    <t>PZ-8</t>
  </si>
  <si>
    <t>с крышечкой</t>
  </si>
  <si>
    <t>подходит для прямых кружек без ручки высотой не более 15 см,позволяет в том числе запечатывать внутреннюю поверхность кружки</t>
  </si>
  <si>
    <t>подходит для разных (вкл. Конусные) кружек с ручкой высотой не более 15 см,позволяет в том числе запечатывать внутреннюю поверхность кружки</t>
  </si>
  <si>
    <t>Силиконовая форма для прямых кружек без ручки 17 oz</t>
  </si>
  <si>
    <t>Силиконовая форма для кружек с ручкой 17 oz</t>
  </si>
  <si>
    <t>JP-08</t>
  </si>
  <si>
    <t>JP-07</t>
  </si>
  <si>
    <t>подходит для рюмок разной высоты, 4 шт. одновременно</t>
  </si>
  <si>
    <t>подходит для разных кружек с ручкой 11oz, включая парные кружки с изогнутой поверхностью</t>
  </si>
  <si>
    <t>Силиконовая форма для рюмок</t>
  </si>
  <si>
    <t>Силиконовая форма для кружек с ручкой 11 oz</t>
  </si>
  <si>
    <t>JP-09</t>
  </si>
  <si>
    <t>JP-11</t>
  </si>
  <si>
    <t>2 штуки в комплекте(верхняя и нижняя)</t>
  </si>
  <si>
    <t>к мини термопрессу 1520</t>
  </si>
  <si>
    <t xml:space="preserve">Материнская плата </t>
  </si>
  <si>
    <t>Мини вакуумный насос</t>
  </si>
  <si>
    <t>3D-D150</t>
  </si>
  <si>
    <t>3D-22</t>
  </si>
  <si>
    <t>алюминий</t>
  </si>
  <si>
    <t>Материал</t>
  </si>
  <si>
    <t>Размеры упаковки:</t>
  </si>
  <si>
    <t xml:space="preserve"> тонкий 1шт + толстый 1 шт =комплект</t>
  </si>
  <si>
    <t>только для мини вакуумного пресса ST1520, силикон</t>
  </si>
  <si>
    <t xml:space="preserve">только для мини вакуумного пресса ST1520, регулируется по размеру </t>
  </si>
  <si>
    <t>Уплотнительный контур(комплект)</t>
  </si>
  <si>
    <t>Универсальный охлаждающий макет для смартфонов</t>
  </si>
  <si>
    <t>JP-12</t>
  </si>
  <si>
    <t>DX-100</t>
  </si>
  <si>
    <t xml:space="preserve">силиконовая мембрана </t>
  </si>
  <si>
    <t xml:space="preserve">Внешняя ручка </t>
  </si>
  <si>
    <t>JP-10</t>
  </si>
  <si>
    <t>3D-25</t>
  </si>
  <si>
    <t>ручка+ мембрана и уплотнительный контур</t>
  </si>
  <si>
    <t>только для мини вакуумного пресса ST1520, алюминий</t>
  </si>
  <si>
    <t>только для мини вакуумного пресса ST1520</t>
  </si>
  <si>
    <t xml:space="preserve">Рамка для кружек </t>
  </si>
  <si>
    <t xml:space="preserve">Рамка инструмент для фиксации чехла </t>
  </si>
  <si>
    <t>3D-24</t>
  </si>
  <si>
    <t>3D-23</t>
  </si>
  <si>
    <t>13 кг</t>
  </si>
  <si>
    <t>0,11 м3</t>
  </si>
  <si>
    <t>Объем упаковки:</t>
  </si>
  <si>
    <t>0,083 м3</t>
  </si>
  <si>
    <t>0,53*0,38*0,41 м  , размер  коробки с образцами : 0,44*0,31*0,2 м</t>
  </si>
  <si>
    <t>0,53*0,38*0,41</t>
  </si>
  <si>
    <t>Размер упаковки :</t>
  </si>
  <si>
    <t xml:space="preserve">парные кружки - 1, тарелка 8 дюймов -1, сублимационный фотокристалл -1,рюмка -1, сублимационный фотокамень -1, детская фляжка(полимер) -1, большой стакан без ручки -1, автомобильная кружка -1,500Ml 3х-угольная фляжка  - 1,чехол IPHONE 4 -2,чехол IPHONE 5 -2,чехол Samsung Galaxy S3,чехол Samsung Galaxy S4-2,чехол  Samsung N7100-2, чехол Samsung Galaxy Note N9006 -2,чехол M2 -2,чехол IPHONE 4 силикон+пластик 2, ,чехол IPHONE 5 силикон+пластик 2, чехол Samsung Galaxy S3 силикон+пластик 2,  чехол Samsung Galaxy S4 силикон+пластик 2, </t>
  </si>
  <si>
    <r>
      <t>Комплектация</t>
    </r>
    <r>
      <rPr>
        <b/>
        <sz val="8"/>
        <color rgb="FF00B050"/>
        <rFont val="Calibri"/>
        <family val="2"/>
        <charset val="204"/>
        <scheme val="minor"/>
      </rPr>
      <t xml:space="preserve"> </t>
    </r>
    <r>
      <rPr>
        <b/>
        <sz val="12"/>
        <color rgb="FF00B050"/>
        <rFont val="Calibri"/>
        <family val="2"/>
        <charset val="204"/>
        <scheme val="minor"/>
      </rPr>
      <t>A</t>
    </r>
  </si>
  <si>
    <t>8 макетов 2  в 1 для смартфонов,подходящие как работы как с 3D пленкой так и бумагой: MJ-IP4,MJ-PIP4,MJ-IP5,MJ-PIP5,MJ-S3,MJ-S4,MJ-7100,MJ-N9006. Рамка для фиксации чехла 3D-23,рамка для  кружек 3D-24,охлаждающий макет DX-100, термоперчатки, мембрана JP-10 2 шт, уплотнительный контур JP-12 2 штуки,металл. крепления,инструкция,флешка 16 GB.11 oz манжеты для кружек 3D-12  4 шт,силиконовая форма для тарелки PZ-8,форма для прямого стакана без ручки JP-08, форма для кружек с ручкой 11 oz JP-11, форма для кружек с ручкой вкл. конусные  JP-07, форма для 4-х рюмок JP-09</t>
  </si>
  <si>
    <r>
      <t xml:space="preserve">Комплектация </t>
    </r>
    <r>
      <rPr>
        <b/>
        <sz val="14"/>
        <color rgb="FF00B050"/>
        <rFont val="Calibri"/>
        <family val="2"/>
        <charset val="204"/>
        <scheme val="minor"/>
      </rPr>
      <t>B</t>
    </r>
  </si>
  <si>
    <t>в черном и белом исполнении.Комплектация аналогичная комлпектации B+  набор уже напечатанных образцов. Ниже расписан только  набор образцов,  комплектацию см. в левой части таблицы  B.</t>
  </si>
  <si>
    <t>в черном или белом исполнении. Стандартная комплектация B, позволяющая работать как  с производством чехлов для смартфонов так и с кружками разных размеров, тарелками 8 дюймов, небольшими фотокамнями и фотокристаллами</t>
  </si>
  <si>
    <t>Мини 3D вакуумный сублимационный пресс          ( A ) -кружки+ тарелки+телефоны+набор образцов</t>
  </si>
  <si>
    <t>Мини 3D вакуумный сублимационный пресс       ( B ) -кружки+тарелки+телефоны</t>
  </si>
  <si>
    <t>ST1520-A</t>
  </si>
  <si>
    <t>ST1520-B</t>
  </si>
  <si>
    <t xml:space="preserve">8 кг </t>
  </si>
  <si>
    <t>8 кг</t>
  </si>
  <si>
    <t>0,06 м3</t>
  </si>
  <si>
    <t>0,38*0,38*0,41</t>
  </si>
  <si>
    <t>11 oz манжеты для кружек 3D-12  4 шт,силиконовая форма для тарелки PZ-8,форма для прямого стакана без ручки JP-08, форма для кружек с ручкой 11 oz JP-11, форма для кружек с ручкой вкл. конусные  JP-07, форма для 4-х рюмок JP-09,термоперчатки,инструкция,DVD</t>
  </si>
  <si>
    <r>
      <t xml:space="preserve">Комплектация </t>
    </r>
    <r>
      <rPr>
        <b/>
        <sz val="12"/>
        <color rgb="FF00B050"/>
        <rFont val="Calibri"/>
        <family val="2"/>
        <charset val="204"/>
        <scheme val="minor"/>
      </rPr>
      <t>С2</t>
    </r>
  </si>
  <si>
    <t>рамка для фиксации чехла 3D-23,охлаждающий макет DX-100, термоперчатки, мембрана JP-10 2 шт, уплотнительный контур JP-12 2 штуки,металл. крепления,инструкция, DVD</t>
  </si>
  <si>
    <r>
      <t xml:space="preserve">Комплектация </t>
    </r>
    <r>
      <rPr>
        <b/>
        <sz val="12"/>
        <color rgb="FF00B050"/>
        <rFont val="Calibri"/>
        <family val="2"/>
        <charset val="204"/>
        <scheme val="minor"/>
      </rPr>
      <t>С1</t>
    </r>
  </si>
  <si>
    <t>в черном или белом исполнении. Базовая комплектация С2, позволяющая работать  с производством кружек разного размера и тарелок</t>
  </si>
  <si>
    <t>в черном или белом исполнении. Базовая комплектация С1, позволяющая работать только с производством чехлов для смартфонов,небольшими фотокамнями и фотокристаллами</t>
  </si>
  <si>
    <t>Мини 3D вакуумный сублимационный пресс          ( С2 ) -кружки+тарелки</t>
  </si>
  <si>
    <t>Мини 3D вакуумный сублимационный пресс      ( С1 ) -телефоны</t>
  </si>
  <si>
    <t>ST1520-C2</t>
  </si>
  <si>
    <t>ST1520-C1</t>
  </si>
  <si>
    <t xml:space="preserve">6 кг </t>
  </si>
  <si>
    <t>0,4*0,44*0,155 м</t>
  </si>
  <si>
    <t xml:space="preserve">Доплнительно  молды  для Iphone5 и  Iphone 6 </t>
  </si>
  <si>
    <t>предназначен  для  сублимации  на  чехлы для смартфонов ,  рабочий размер 20*30 см  максимально 2 чехла  для смартфона)</t>
  </si>
  <si>
    <t xml:space="preserve">Мини 3D вакуумный сублимационный пресс      ST-2030 </t>
  </si>
  <si>
    <t>ST-2030</t>
  </si>
  <si>
    <t xml:space="preserve">Внимание , уважаемые партнеры ! Вы можете сформировать Ваш счет самостоятельно,введя небходимое количество в штуках в графу, на которую указывает стрелочка.     Мини сублимационный вакуумный пресс ST1520 поставляется в разных комплектациях с фиксированными ценами. </t>
  </si>
  <si>
    <r>
      <t xml:space="preserve">        </t>
    </r>
    <r>
      <rPr>
        <b/>
        <sz val="11"/>
        <color theme="1"/>
        <rFont val="Calibri"/>
        <family val="2"/>
        <charset val="204"/>
        <scheme val="minor"/>
      </rPr>
      <t xml:space="preserve">C уважением , Трушина Светлана   E-mail: cn.elco@gmail.com  www.elco-adv.com  Skype: sveta2422                       
                          Телефон :  +86-147-099-91091 (WhatsApp), УРУМЧИ, КИТАЙ        </t>
    </r>
    <r>
      <rPr>
        <b/>
        <sz val="14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8"/>
        <color rgb="FFFF0000"/>
        <rFont val="Calibri"/>
        <family val="2"/>
        <charset val="204"/>
        <scheme val="minor"/>
      </rPr>
      <t xml:space="preserve">Прайс -лист на  Вакуумный мини 3D пресс и  комплектующие </t>
    </r>
    <r>
      <rPr>
        <b/>
        <sz val="14"/>
        <color theme="1"/>
        <rFont val="Calibri"/>
        <family val="2"/>
        <charset val="204"/>
        <scheme val="minor"/>
      </rPr>
      <t xml:space="preserve">
</t>
    </r>
  </si>
  <si>
    <t>сумма USD</t>
  </si>
  <si>
    <t>Сегодня Ваш заказ и предварительный счет на  3D оборудование ST-3042 и запчасти составляет</t>
  </si>
  <si>
    <t>1 м</t>
  </si>
  <si>
    <t xml:space="preserve">Трубки </t>
  </si>
  <si>
    <t>Уплотнительный контур</t>
  </si>
  <si>
    <t>3D-09</t>
  </si>
  <si>
    <t>3D-08</t>
  </si>
  <si>
    <t>Клапан,регулирующий давление</t>
  </si>
  <si>
    <t xml:space="preserve">Элемент фильтра </t>
  </si>
  <si>
    <t>3D-04B</t>
  </si>
  <si>
    <t>пара</t>
  </si>
  <si>
    <t>Термо перчатки</t>
  </si>
  <si>
    <t xml:space="preserve">Датчик нагрева </t>
  </si>
  <si>
    <t>3D-GVST</t>
  </si>
  <si>
    <t>3D-14</t>
  </si>
  <si>
    <t>для ST-3042</t>
  </si>
  <si>
    <t xml:space="preserve">Панель управления(клавиатура) </t>
  </si>
  <si>
    <t>Вакуумный насос</t>
  </si>
  <si>
    <t>3D-MT</t>
  </si>
  <si>
    <t>3D-05</t>
  </si>
  <si>
    <t>Соленоидный клапан</t>
  </si>
  <si>
    <t>Воздушный фильтр</t>
  </si>
  <si>
    <t>3D-04</t>
  </si>
  <si>
    <t>для ST 3042</t>
  </si>
  <si>
    <t>Главная материнская плата</t>
  </si>
  <si>
    <t>Силиконовая мембрана</t>
  </si>
  <si>
    <t>3D-02</t>
  </si>
  <si>
    <t>3D-01</t>
  </si>
  <si>
    <t>форма из силикона ,позволяющая печатать 3 кружки  11OZ одновременно, подходит для размера  11oz</t>
  </si>
  <si>
    <t xml:space="preserve">подходит для запечатки одновременно 6 рюмок </t>
  </si>
  <si>
    <t>Силиконовая форма для кружек 11OZ</t>
  </si>
  <si>
    <t>MJ-LH11</t>
  </si>
  <si>
    <t>3D-07</t>
  </si>
  <si>
    <t xml:space="preserve">с крышечкой </t>
  </si>
  <si>
    <t>форма из силикона, подходящая для одновременной запечатки 3-х  металлических фляжек/ бутылочек/термосов/ разных размеров ( макс 750 мл)</t>
  </si>
  <si>
    <t>форма из силикона ,позволяющая печатать 3 кружки  латте одновременно, подходит для размера  12-17 OZ</t>
  </si>
  <si>
    <t>Силиконовая форма для спортивных фляжек</t>
  </si>
  <si>
    <t>Силиконовая форма для  конических кружек 12 -17 oz</t>
  </si>
  <si>
    <t>MJ-LH750</t>
  </si>
  <si>
    <t>MJ-LH17</t>
  </si>
  <si>
    <t>для кружек типа латте</t>
  </si>
  <si>
    <t>силикон</t>
  </si>
  <si>
    <t>манжет (хомут) для конической  кружки 12OZ</t>
  </si>
  <si>
    <t xml:space="preserve">манжет(хомут ) для кружки 15 oz </t>
  </si>
  <si>
    <t>3D-20</t>
  </si>
  <si>
    <t>3D-13</t>
  </si>
  <si>
    <t>25 кг</t>
  </si>
  <si>
    <t>0,183CBM</t>
  </si>
  <si>
    <t>МЫ ЕЩЕ СНИЗИМ ЦЕНУ ,ЕСЛИ ВЫ КУПИТЕ БОЛЬШЕ 3х ШТУК!</t>
  </si>
  <si>
    <r>
      <t xml:space="preserve">
Силиконовый хомут  для кружек - 3шт,  силиконовая мембрана -  2 штуки                       </t>
    </r>
    <r>
      <rPr>
        <b/>
        <sz val="8"/>
        <color rgb="FFFF0000"/>
        <rFont val="Calibri"/>
        <family val="2"/>
        <charset val="204"/>
        <scheme val="minor"/>
      </rPr>
      <t>макет для пластикового Iphone 4/4S               макет для пластикового Iphone 5                       макет для пластикового Samsung S3                макет для пластикового Samsung  S4 силиконовая форма для рюмок                                    доп. панель управления</t>
    </r>
    <r>
      <rPr>
        <sz val="8"/>
        <rFont val="Calibri"/>
        <family val="2"/>
        <charset val="204"/>
        <scheme val="minor"/>
      </rPr>
      <t xml:space="preserve">
cиликоновый уплотнительный контур,cиликоновый шланг
термостойкие перчатки,инструкция, DVD
</t>
    </r>
  </si>
  <si>
    <t xml:space="preserve">в черном,серебристом или красном цвете на выбор  ,220V/ Подробнее на нашем сайте </t>
  </si>
  <si>
    <t xml:space="preserve">Манжет(хомут ) для кружки 11 oz </t>
  </si>
  <si>
    <r>
      <t>Настольный  вакуумный сублимационный пресс .</t>
    </r>
    <r>
      <rPr>
        <b/>
        <sz val="9"/>
        <color rgb="FFFF0000"/>
        <rFont val="Calibri"/>
        <scheme val="minor"/>
      </rPr>
      <t xml:space="preserve"> Расширенная комплектация</t>
    </r>
  </si>
  <si>
    <t>3D-12OZ</t>
  </si>
  <si>
    <t>ST-3042</t>
  </si>
  <si>
    <t xml:space="preserve">Внимание , уважаемые партнеры ! Вы можете сформировать Ваш счет самостоятельно,введя небходимое количество в штуках в графу, на которую указывает стрелочка.  </t>
  </si>
  <si>
    <r>
      <t xml:space="preserve">        </t>
    </r>
    <r>
      <rPr>
        <b/>
        <sz val="11"/>
        <color theme="1"/>
        <rFont val="Calibri"/>
        <family val="2"/>
        <charset val="204"/>
        <scheme val="minor"/>
      </rPr>
      <t xml:space="preserve">C уважением , Трушина Светлана   E-mail: cn.elco@gmail.com  www.elco-adv.com  Skype: sveta2422                       
                          Телефон :  +86-147-099-91091 (WhatsApp), УРУМЧИ, КИТАЙ              </t>
    </r>
    <r>
      <rPr>
        <b/>
        <sz val="14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8"/>
        <color rgb="FFFF0000"/>
        <rFont val="Calibri"/>
        <family val="2"/>
        <charset val="204"/>
        <scheme val="minor"/>
      </rPr>
      <t xml:space="preserve">Прайс -лист на  Вакуумный 3D пресс ST- 3042 и  комплектующие </t>
    </r>
    <r>
      <rPr>
        <b/>
        <sz val="14"/>
        <color theme="1"/>
        <rFont val="Calibri"/>
        <family val="2"/>
        <charset val="204"/>
        <scheme val="minor"/>
      </rPr>
      <t xml:space="preserve">
</t>
    </r>
  </si>
  <si>
    <t>Сегодня Ваш заказ и предварительный счет на  расходные материалы для 3D сублимации составляет</t>
  </si>
  <si>
    <t>Вес:</t>
  </si>
  <si>
    <t>Вес :</t>
  </si>
  <si>
    <t>Цвет:</t>
  </si>
  <si>
    <t>коричневый</t>
  </si>
  <si>
    <t>Размеры макета :</t>
  </si>
  <si>
    <t>Размеры:</t>
  </si>
  <si>
    <t>термоустойчивый скотч,необходим для фиксации распечатанного изображения на изделии</t>
  </si>
  <si>
    <t>Термоскотч</t>
  </si>
  <si>
    <t>V-ht</t>
  </si>
  <si>
    <t>Жидкость (полимер) для обработки керамических , металлических  поверхостей. 1 литр</t>
  </si>
  <si>
    <r>
      <t>3D пленка в основном используется при производстве чехлов для смартфонов и тарелок с полной запечаткой. Не нуждается в подрезке и креплении термоскотчем.Позволяет достичь практически идеальной запечатки  "углов" на чехле без проблем.</t>
    </r>
    <r>
      <rPr>
        <sz val="8"/>
        <color rgb="FFFF0000"/>
        <rFont val="Calibri"/>
        <family val="2"/>
        <charset val="204"/>
        <scheme val="minor"/>
      </rPr>
      <t xml:space="preserve">Корея + лучшая эластичность+ лучшие цвета </t>
    </r>
  </si>
  <si>
    <t xml:space="preserve">Однокомпонентный сублимационный  полимер </t>
  </si>
  <si>
    <t>3D пленка размером А3, 100 листов упаковка. Корея</t>
  </si>
  <si>
    <t>V-cl</t>
  </si>
  <si>
    <t>HC-H150(A3)</t>
  </si>
  <si>
    <t>Вес макета</t>
  </si>
  <si>
    <t>Цвет :</t>
  </si>
  <si>
    <t>Размеры макета:</t>
  </si>
  <si>
    <r>
      <t>3D пленка в основном используется при производстве чехлов для смартфонов и тарелок с полной запечаткой. Не нуждается в подрезке и креплении термоскотчем.Позволяет достичь практически идеальной запечатки  "углов" на чехле без проблем.</t>
    </r>
    <r>
      <rPr>
        <sz val="8"/>
        <color rgb="FFFF0000"/>
        <rFont val="Calibri"/>
        <family val="2"/>
        <charset val="204"/>
        <scheme val="minor"/>
      </rPr>
      <t xml:space="preserve"> Корея + лучшая эластичность+ лучшие цвета </t>
    </r>
  </si>
  <si>
    <t>3D пленка размером А4, 100 листов упаковка. Корея</t>
  </si>
  <si>
    <t>3D пленка размером A5,100 листов упаковка. Корея</t>
  </si>
  <si>
    <t>HC-H150(A4)</t>
  </si>
  <si>
    <t>HC-H150(A5)</t>
  </si>
  <si>
    <t>Вес макета:</t>
  </si>
  <si>
    <t>Цвет</t>
  </si>
  <si>
    <t>3D пленка в основном используется при производстве чехлов для смартфонов и тарелок с полной запечаткой. Не нуждается в подрезке и креплении термоскотчем.Позволяет достичь практически идеальной запечатки  "углов" на чехле без проблем</t>
  </si>
  <si>
    <t>3D пленка размером A3,50 листов упаковка.Китай</t>
  </si>
  <si>
    <t>3D пленка размером A4,50 листов упаковка. Китай</t>
  </si>
  <si>
    <t>HC-C150(A3)</t>
  </si>
  <si>
    <t>HC-C150(A4)</t>
  </si>
  <si>
    <t>подходят для использования с 3D пленкой и сублимационной бумагой</t>
  </si>
  <si>
    <r>
      <t>Бумага сублимационная , улучшенная  в РУЛОНАХ : Возможные размеры  рулонов: 0.3м*100м, 0.42м*100м, 0.61м*100м ,1.118м*100м, 1.3м*100м, 1.6м*100м and 1.62м*100м .</t>
    </r>
    <r>
      <rPr>
        <sz val="8"/>
        <color rgb="FFFF0000"/>
        <rFont val="Calibri"/>
        <family val="2"/>
        <charset val="204"/>
        <scheme val="minor"/>
      </rPr>
      <t>Поставляется только рулонами</t>
    </r>
  </si>
  <si>
    <t>3D пленка размером A5,50 листов упаковка</t>
  </si>
  <si>
    <t>Улучшенная сублимационная бумага, рулоны</t>
  </si>
  <si>
    <t>HC-C150(A5)</t>
  </si>
  <si>
    <t>V-esp-roll</t>
  </si>
  <si>
    <t>А4</t>
  </si>
  <si>
    <t>Бумага сублимационная для керамических изделий, изделий из металла, дерева. Используется  также для  переноса на ткань Polyester (формат A3, 100 листов.) Цена за упаковку. Улучшенная  цветопередача  за счет особого состава.</t>
  </si>
  <si>
    <t>Бумага сублимационная для керамических изделий, изделий из металла, дерева. Используется  также для  переноса на ткань Polyester (формат A4, 100 листов.) Цена за упаковку. Улучшенная  цветопередача  за счет особого состава.</t>
  </si>
  <si>
    <t>Улучшенная сублимационная бумага A3, упаковка 100 листов</t>
  </si>
  <si>
    <t>Улучшенная сублимационная бумага A4, упаковка 100 листов</t>
  </si>
  <si>
    <t>V-espA3</t>
  </si>
  <si>
    <t>V-espA4</t>
  </si>
  <si>
    <t>Бумага сублимационная для керамических изделий, изделий из металла, дерева. Используется  также для  переноса на ткань Polyester (формат A4, 100 листов.) Цена за упаковку.</t>
  </si>
  <si>
    <r>
      <t>система непрерывной подачи чернил("донор") 4 или 6 цветов для Вашего принтера.</t>
    </r>
    <r>
      <rPr>
        <sz val="8"/>
        <color rgb="FFFF0000"/>
        <rFont val="Calibri"/>
        <family val="2"/>
        <charset val="204"/>
        <scheme val="minor"/>
      </rPr>
      <t xml:space="preserve">При заказе обязательно должна быть указана модель принтера и номера катриджей </t>
    </r>
  </si>
  <si>
    <t>Cублимационная бумага А4, упаковка  100 листов</t>
  </si>
  <si>
    <t>СНПЧ</t>
  </si>
  <si>
    <t>V-spA4</t>
  </si>
  <si>
    <t>V-CISS</t>
  </si>
  <si>
    <t>LIGHT MAGENTA</t>
  </si>
  <si>
    <t>LIGHT CYAN</t>
  </si>
  <si>
    <t>BLACK</t>
  </si>
  <si>
    <t>YELLOW</t>
  </si>
  <si>
    <t>MAGENTA</t>
  </si>
  <si>
    <t>CYAN</t>
  </si>
  <si>
    <t>Вес шт.</t>
  </si>
  <si>
    <t>1L</t>
  </si>
  <si>
    <t>100ml</t>
  </si>
  <si>
    <t>Размер :</t>
  </si>
  <si>
    <t>корейские сублимационные чернила  Inktec</t>
  </si>
  <si>
    <t>Сублимационные чернила для принтера 1L, каждая емкость</t>
  </si>
  <si>
    <t>Сублимационные чернила для принтера 100мл, каждая емкость</t>
  </si>
  <si>
    <t>V-Ink 1</t>
  </si>
  <si>
    <t>V-Ink 100</t>
  </si>
  <si>
    <r>
      <t xml:space="preserve">        </t>
    </r>
    <r>
      <rPr>
        <b/>
        <sz val="11"/>
        <color theme="1"/>
        <rFont val="Calibri"/>
        <family val="2"/>
        <charset val="204"/>
        <scheme val="minor"/>
      </rPr>
      <t xml:space="preserve">C уважением , Трушина Светлана   E-mail: cn.elco@gmail.com  www.elco-adv.com  Skype: sveta2422                       
                          Телефон :  +86-147-099-91091 (WhatsApp), УРУМЧИ, КИТАЙ              </t>
    </r>
    <r>
      <rPr>
        <b/>
        <sz val="14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8"/>
        <color rgb="FFFF0000"/>
        <rFont val="Calibri"/>
        <family val="2"/>
        <charset val="204"/>
        <scheme val="minor"/>
      </rPr>
      <t>Прайс -лист на  расходные материалы  для сублимации</t>
    </r>
    <r>
      <rPr>
        <b/>
        <sz val="14"/>
        <color theme="1"/>
        <rFont val="Calibri"/>
        <family val="2"/>
        <charset val="204"/>
        <scheme val="minor"/>
      </rPr>
      <t xml:space="preserve">
</t>
    </r>
  </si>
  <si>
    <r>
      <t xml:space="preserve">С уважением , Трушина Светлана 
 E-mail: cn.elco@gmail.com 
 www.elco-adv.com 
 Skype: sveta2422  
 Телефон :+86-147-099-91091  (WhatsApp,Viber)
</t>
    </r>
    <r>
      <rPr>
        <b/>
        <sz val="12"/>
        <rFont val="Calibri"/>
        <family val="2"/>
        <charset val="204"/>
        <scheme val="minor"/>
      </rPr>
      <t>УРУМЧИ,КИТАЙ</t>
    </r>
  </si>
  <si>
    <t>Как работать с прайс -листом  (формой заказа).</t>
  </si>
  <si>
    <t>Уважаемые клиенты!</t>
  </si>
  <si>
    <t xml:space="preserve">Чтобы Вам было удобно работать с нами , мы  оформили прайс   лист в виде  формы  заказа, </t>
  </si>
  <si>
    <t>в которую Вы можете  только заносить количество интересующиего вас товара</t>
  </si>
  <si>
    <t>( согласно условиям минимального заказа ) ,а  общее количество  и сумма</t>
  </si>
  <si>
    <t xml:space="preserve"> будут высчитываться автоматически .</t>
  </si>
  <si>
    <t xml:space="preserve">Внизу этой страницы  Вы увидете  вкладки:  мы  разделили оборудование  и расходники для 3D сублимации  </t>
  </si>
  <si>
    <t>по типам ,чтобы вам было удобно выбирать.</t>
  </si>
  <si>
    <r>
      <t xml:space="preserve">Заносите   количество  только в подсвеченные  ячейки . </t>
    </r>
    <r>
      <rPr>
        <sz val="12"/>
        <rFont val="Calibri"/>
        <family val="2"/>
        <charset val="204"/>
      </rPr>
      <t>Остальные ячейки защищены от изменений</t>
    </r>
  </si>
  <si>
    <r>
      <t xml:space="preserve">Страничка:   </t>
    </r>
    <r>
      <rPr>
        <b/>
        <sz val="12"/>
        <color indexed="10"/>
        <rFont val="Calibri"/>
        <family val="2"/>
        <charset val="204"/>
      </rPr>
      <t>Общий  счет</t>
    </r>
    <r>
      <rPr>
        <sz val="12"/>
        <rFont val="Calibri"/>
        <family val="2"/>
        <charset val="204"/>
      </rPr>
      <t xml:space="preserve">   объединяет  Ваш  заказ </t>
    </r>
  </si>
  <si>
    <t>и просчитывает сумму  к оплате  в ДОЛЛАРАХ США  на сегодняшний день .</t>
  </si>
  <si>
    <t>На страничке "Общий счет"   есть графа "Контрагент".</t>
  </si>
  <si>
    <r>
      <t xml:space="preserve">Внесите  в  графу  справа  от нее  свои координаты: </t>
    </r>
    <r>
      <rPr>
        <b/>
        <sz val="12"/>
        <rFont val="Calibri"/>
        <family val="2"/>
        <charset val="204"/>
      </rPr>
      <t>Название фирмы (ИП/ФИО) ,адрес , телефон.</t>
    </r>
  </si>
  <si>
    <r>
      <t xml:space="preserve">После этого вы можете отправить Вашу заявку нам  на e-mail : </t>
    </r>
    <r>
      <rPr>
        <b/>
        <sz val="12"/>
        <rFont val="Calibri"/>
        <family val="2"/>
        <charset val="204"/>
      </rPr>
      <t>cn.elco1@gmail.com</t>
    </r>
  </si>
  <si>
    <t>Обращаем   Ваше внимание,что заявки  без указания координат   мы не принимаем,</t>
  </si>
  <si>
    <t xml:space="preserve"> и  информацию по  доставке , оплате  и прочим  моментам не предоставляем . </t>
  </si>
  <si>
    <t xml:space="preserve"> C уважением , Трушина Светлана 
 E-mail: cn.elco@gmail.com 
 www.elco-adv.com 
 Skype: sveta2422  
 Телефон :  +86 -147-099-91091  (WhatsApp)
УРУМЧИ, КИТАЙ</t>
  </si>
  <si>
    <t>Счет  № _____ от  _____</t>
  </si>
  <si>
    <r>
      <rPr>
        <b/>
        <sz val="11"/>
        <color rgb="FFFF0000"/>
        <rFont val="Calibri"/>
        <family val="2"/>
        <charset val="204"/>
        <scheme val="minor"/>
      </rPr>
      <t>Контрагент</t>
    </r>
    <r>
      <rPr>
        <b/>
        <sz val="11"/>
        <color theme="1"/>
        <rFont val="Calibri"/>
        <family val="2"/>
        <charset val="204"/>
        <scheme val="minor"/>
      </rPr>
      <t xml:space="preserve"> ( внесите ФИО/фирму , телефон и адрес в ячейку справа</t>
    </r>
  </si>
  <si>
    <t>Сумма (USD)</t>
  </si>
  <si>
    <t>ИТОГО в USD</t>
  </si>
  <si>
    <t>Мини 3D  пресс и запчасти</t>
  </si>
  <si>
    <t>3D пресс ST-3042</t>
  </si>
  <si>
    <t>Расходники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</si>
</sst>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#,##0.00"/>
    <numFmt numFmtId="165" formatCode="_ &quot;￥&quot;* #,##0.00_ ;_ &quot;￥&quot;* \-#,##0.00_ ;_ &quot;￥&quot;* &quot;-&quot;??_ ;_ @_ "/>
    <numFmt numFmtId="166" formatCode="&quot;¥&quot;#,##0.00;&quot;¥&quot;\-#,##0.00"/>
    <numFmt numFmtId="167" formatCode="#,##0_ ;\-#,##0\ "/>
  </numFmts>
  <fonts count="37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宋体"/>
      <charset val="134"/>
    </font>
    <font>
      <b/>
      <sz val="10"/>
      <color rgb="FFFF000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8"/>
      <color rgb="FF00B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24"/>
      <color theme="0"/>
      <name val="Calibri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11"/>
      <color rgb="FF006100"/>
      <name val="Calibri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Calibri"/>
      <scheme val="minor"/>
    </font>
    <font>
      <b/>
      <sz val="8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color rgb="FFFF0000"/>
      <name val="Calibri"/>
      <scheme val="minor"/>
    </font>
    <font>
      <sz val="8"/>
      <color theme="1"/>
      <name val="Calibri"/>
      <scheme val="minor"/>
    </font>
    <font>
      <sz val="8"/>
      <color rgb="FFFF0000"/>
      <name val="Calibri"/>
      <family val="2"/>
      <charset val="204"/>
      <scheme val="minor"/>
    </font>
    <font>
      <b/>
      <sz val="9"/>
      <color theme="1"/>
      <name val="Calibri"/>
      <scheme val="minor"/>
    </font>
    <font>
      <sz val="8"/>
      <color theme="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2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/>
        <bgColor indexed="64"/>
      </patternFill>
    </fill>
  </fills>
  <borders count="44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5" fillId="0" borderId="0">
      <alignment vertical="center"/>
    </xf>
    <xf numFmtId="0" fontId="5" fillId="0" borderId="0"/>
    <xf numFmtId="0" fontId="5" fillId="0" borderId="0"/>
    <xf numFmtId="0" fontId="20" fillId="2" borderId="0" applyNumberFormat="0" applyBorder="0" applyAlignment="0" applyProtection="0">
      <alignment vertical="center"/>
    </xf>
    <xf numFmtId="0" fontId="5" fillId="0" borderId="0"/>
    <xf numFmtId="0" fontId="21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165" fontId="5" fillId="0" borderId="0" applyFont="0" applyFill="0" applyBorder="0" applyAlignment="0" applyProtection="0">
      <alignment vertical="center"/>
    </xf>
    <xf numFmtId="166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/>
  </cellStyleXfs>
  <cellXfs count="159">
    <xf numFmtId="0" fontId="0" fillId="0" borderId="0" xfId="0"/>
    <xf numFmtId="0" fontId="0" fillId="0" borderId="0" xfId="0" applyBorder="1"/>
    <xf numFmtId="0" fontId="2" fillId="0" borderId="12" xfId="0" applyFont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>
      <alignment horizontal="center" vertical="center" wrapText="1"/>
    </xf>
    <xf numFmtId="1" fontId="9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1" xfId="1" applyFont="1" applyFill="1" applyBorder="1" applyAlignment="1">
      <alignment vertical="center" wrapText="1"/>
    </xf>
    <xf numFmtId="0" fontId="10" fillId="0" borderId="25" xfId="1" applyFont="1" applyFill="1" applyBorder="1" applyAlignment="1">
      <alignment vertical="center" wrapText="1"/>
    </xf>
    <xf numFmtId="0" fontId="11" fillId="0" borderId="25" xfId="1" applyFont="1" applyFill="1" applyBorder="1" applyAlignment="1">
      <alignment vertical="center" wrapText="1"/>
    </xf>
    <xf numFmtId="49" fontId="10" fillId="0" borderId="21" xfId="1" applyNumberFormat="1" applyFont="1" applyFill="1" applyBorder="1" applyAlignment="1">
      <alignment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horizontal="center" vertical="center" wrapText="1"/>
    </xf>
    <xf numFmtId="0" fontId="10" fillId="0" borderId="29" xfId="1" applyFont="1" applyFill="1" applyBorder="1" applyAlignment="1">
      <alignment vertical="center" wrapText="1"/>
    </xf>
    <xf numFmtId="3" fontId="9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1" xfId="1" applyFont="1" applyFill="1" applyBorder="1" applyAlignment="1">
      <alignment horizontal="left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2" fontId="6" fillId="0" borderId="14" xfId="1" applyNumberFormat="1" applyFont="1" applyFill="1" applyBorder="1" applyAlignment="1">
      <alignment horizontal="center" vertical="center" wrapText="1"/>
    </xf>
    <xf numFmtId="2" fontId="9" fillId="4" borderId="19" xfId="1" applyNumberFormat="1" applyFont="1" applyFill="1" applyBorder="1" applyAlignment="1" applyProtection="1">
      <alignment horizontal="center" vertical="center" wrapText="1"/>
      <protection locked="0"/>
    </xf>
    <xf numFmtId="2" fontId="9" fillId="0" borderId="31" xfId="1" applyNumberFormat="1" applyFont="1" applyFill="1" applyBorder="1" applyAlignment="1">
      <alignment horizontal="center" vertical="center" wrapText="1"/>
    </xf>
    <xf numFmtId="0" fontId="11" fillId="0" borderId="31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22" fillId="0" borderId="0" xfId="1" applyFont="1" applyBorder="1" applyAlignment="1">
      <alignment horizontal="center" vertical="center"/>
    </xf>
    <xf numFmtId="0" fontId="23" fillId="0" borderId="21" xfId="1" applyFont="1" applyFill="1" applyBorder="1" applyAlignment="1">
      <alignment horizontal="center" vertical="center" wrapText="1"/>
    </xf>
    <xf numFmtId="0" fontId="25" fillId="0" borderId="21" xfId="14" applyFont="1" applyFill="1" applyBorder="1" applyAlignment="1">
      <alignment vertical="center" wrapText="1"/>
    </xf>
    <xf numFmtId="0" fontId="27" fillId="0" borderId="28" xfId="1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2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1" fontId="6" fillId="4" borderId="19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>
      <alignment horizontal="center" vertical="center" wrapText="1"/>
    </xf>
    <xf numFmtId="0" fontId="10" fillId="0" borderId="33" xfId="1" applyFont="1" applyFill="1" applyBorder="1" applyAlignment="1">
      <alignment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horizontal="center" vertical="center" wrapText="1"/>
    </xf>
    <xf numFmtId="0" fontId="29" fillId="0" borderId="21" xfId="1" applyFont="1" applyFill="1" applyBorder="1" applyAlignment="1">
      <alignment horizontal="center" vertical="center" wrapText="1"/>
    </xf>
    <xf numFmtId="0" fontId="10" fillId="0" borderId="28" xfId="1" applyFont="1" applyFill="1" applyBorder="1" applyAlignment="1">
      <alignment vertical="center" wrapText="1"/>
    </xf>
    <xf numFmtId="0" fontId="15" fillId="0" borderId="0" xfId="0" applyFont="1"/>
    <xf numFmtId="164" fontId="26" fillId="0" borderId="19" xfId="0" applyNumberFormat="1" applyFont="1" applyFill="1" applyBorder="1" applyAlignment="1" applyProtection="1">
      <alignment horizontal="center" vertical="center" wrapText="1"/>
    </xf>
    <xf numFmtId="2" fontId="10" fillId="0" borderId="19" xfId="0" applyNumberFormat="1" applyFont="1" applyFill="1" applyBorder="1" applyAlignment="1" applyProtection="1">
      <alignment horizontal="center" vertical="center" wrapText="1"/>
    </xf>
    <xf numFmtId="167" fontId="10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vertical="center" wrapText="1"/>
    </xf>
    <xf numFmtId="167" fontId="10" fillId="7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vertical="center"/>
    </xf>
    <xf numFmtId="167" fontId="30" fillId="8" borderId="21" xfId="0" applyNumberFormat="1" applyFont="1" applyFill="1" applyBorder="1" applyAlignment="1" applyProtection="1">
      <alignment horizontal="center" vertical="center" wrapText="1"/>
      <protection locked="0"/>
    </xf>
    <xf numFmtId="167" fontId="10" fillId="5" borderId="21" xfId="0" applyNumberFormat="1" applyFont="1" applyFill="1" applyBorder="1" applyAlignment="1" applyProtection="1">
      <alignment horizontal="center" vertical="center" wrapText="1"/>
      <protection locked="0"/>
    </xf>
    <xf numFmtId="167" fontId="10" fillId="9" borderId="21" xfId="0" applyNumberFormat="1" applyFont="1" applyFill="1" applyBorder="1" applyAlignment="1" applyProtection="1">
      <alignment horizontal="center" vertical="center" wrapText="1"/>
      <protection locked="0"/>
    </xf>
    <xf numFmtId="167" fontId="30" fillId="10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/>
    </xf>
    <xf numFmtId="0" fontId="32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top"/>
    </xf>
    <xf numFmtId="0" fontId="31" fillId="0" borderId="38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/>
    <xf numFmtId="0" fontId="2" fillId="0" borderId="39" xfId="0" applyFont="1" applyBorder="1" applyAlignment="1">
      <alignment horizontal="center" vertical="center"/>
    </xf>
    <xf numFmtId="0" fontId="0" fillId="0" borderId="42" xfId="0" applyBorder="1"/>
    <xf numFmtId="0" fontId="2" fillId="0" borderId="43" xfId="0" applyFont="1" applyFill="1" applyBorder="1"/>
    <xf numFmtId="0" fontId="10" fillId="0" borderId="30" xfId="1" applyFont="1" applyFill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7" fillId="4" borderId="21" xfId="1" applyFont="1" applyFill="1" applyBorder="1" applyAlignment="1">
      <alignment horizontal="center" vertical="center" wrapText="1"/>
    </xf>
    <xf numFmtId="0" fontId="7" fillId="4" borderId="23" xfId="1" applyFont="1" applyFill="1" applyBorder="1" applyAlignment="1">
      <alignment horizontal="center" vertical="center" wrapText="1"/>
    </xf>
    <xf numFmtId="0" fontId="7" fillId="4" borderId="20" xfId="1" applyFont="1" applyFill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top" wrapText="1"/>
    </xf>
    <xf numFmtId="0" fontId="0" fillId="0" borderId="3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7" fillId="0" borderId="2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32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0" fillId="0" borderId="19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164" fontId="3" fillId="0" borderId="19" xfId="1" applyNumberFormat="1" applyFont="1" applyFill="1" applyBorder="1" applyAlignment="1">
      <alignment horizontal="center" vertical="center" wrapText="1"/>
    </xf>
    <xf numFmtId="164" fontId="3" fillId="0" borderId="26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Fill="1" applyBorder="1" applyAlignment="1">
      <alignment horizontal="center" vertical="center" wrapText="1"/>
    </xf>
    <xf numFmtId="164" fontId="3" fillId="0" borderId="26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0" fillId="0" borderId="24" xfId="0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2" fontId="0" fillId="0" borderId="7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17" fillId="0" borderId="32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164" fontId="18" fillId="0" borderId="26" xfId="0" applyNumberFormat="1" applyFont="1" applyBorder="1" applyAlignment="1">
      <alignment horizontal="center" vertical="center" wrapText="1"/>
    </xf>
    <xf numFmtId="164" fontId="18" fillId="0" borderId="24" xfId="0" applyNumberFormat="1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5" fillId="0" borderId="32" xfId="1" applyFont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32" xfId="1" applyFont="1" applyFill="1" applyBorder="1" applyAlignment="1">
      <alignment horizontal="center" vertical="center" wrapText="1"/>
    </xf>
    <xf numFmtId="2" fontId="4" fillId="0" borderId="16" xfId="0" applyNumberFormat="1" applyFont="1" applyBorder="1" applyAlignment="1"/>
    <xf numFmtId="0" fontId="0" fillId="0" borderId="15" xfId="0" applyBorder="1" applyAlignment="1"/>
    <xf numFmtId="0" fontId="0" fillId="0" borderId="18" xfId="0" applyBorder="1" applyAlignment="1"/>
    <xf numFmtId="2" fontId="0" fillId="0" borderId="21" xfId="0" applyNumberFormat="1" applyBorder="1" applyAlignment="1"/>
    <xf numFmtId="0" fontId="0" fillId="0" borderId="20" xfId="0" applyBorder="1" applyAlignment="1"/>
    <xf numFmtId="0" fontId="0" fillId="0" borderId="23" xfId="0" applyBorder="1" applyAlignment="1"/>
    <xf numFmtId="0" fontId="0" fillId="0" borderId="32" xfId="0" applyBorder="1" applyAlignment="1">
      <alignment wrapText="1"/>
    </xf>
    <xf numFmtId="0" fontId="0" fillId="0" borderId="32" xfId="0" applyBorder="1" applyAlignment="1"/>
    <xf numFmtId="0" fontId="0" fillId="0" borderId="10" xfId="0" applyBorder="1" applyAlignment="1"/>
    <xf numFmtId="0" fontId="4" fillId="0" borderId="4" xfId="0" applyFont="1" applyBorder="1" applyAlignment="1">
      <alignment horizontal="center" vertical="center"/>
    </xf>
    <xf numFmtId="0" fontId="0" fillId="0" borderId="32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2" fillId="0" borderId="2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2" fontId="0" fillId="0" borderId="20" xfId="0" applyNumberFormat="1" applyBorder="1" applyAlignment="1"/>
    <xf numFmtId="2" fontId="0" fillId="0" borderId="23" xfId="0" applyNumberFormat="1" applyBorder="1" applyAlignment="1"/>
  </cellXfs>
  <cellStyles count="15">
    <cellStyle name="_ET_STYLE_NoName_00_" xfId="2"/>
    <cellStyle name="Гиперссылка" xfId="14" builtinId="8"/>
    <cellStyle name="Обычный" xfId="0" builtinId="0"/>
    <cellStyle name="Обычный 2" xfId="1"/>
    <cellStyle name="Обычный 3" xfId="3"/>
    <cellStyle name="好 2" xfId="4"/>
    <cellStyle name="常规 2" xfId="5"/>
    <cellStyle name="常规 2 2" xfId="6"/>
    <cellStyle name="常规 2 2 2" xfId="7"/>
    <cellStyle name="常规 3" xfId="8"/>
    <cellStyle name="常规 3 2" xfId="9"/>
    <cellStyle name="常规 4" xfId="10"/>
    <cellStyle name="常规_Sheet1" xfId="11"/>
    <cellStyle name="货币 2" xfId="12"/>
    <cellStyle name="货币_Sheet1" xfId="1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10.jpeg"/><Relationship Id="rId20" Type="http://schemas.openxmlformats.org/officeDocument/2006/relationships/image" Target="../media/image21.jpeg"/><Relationship Id="rId21" Type="http://schemas.openxmlformats.org/officeDocument/2006/relationships/image" Target="../media/image22.jpeg"/><Relationship Id="rId22" Type="http://schemas.openxmlformats.org/officeDocument/2006/relationships/image" Target="../media/image23.jpeg"/><Relationship Id="rId10" Type="http://schemas.openxmlformats.org/officeDocument/2006/relationships/image" Target="../media/image11.jpeg"/><Relationship Id="rId11" Type="http://schemas.openxmlformats.org/officeDocument/2006/relationships/image" Target="../media/image12.jpeg"/><Relationship Id="rId12" Type="http://schemas.openxmlformats.org/officeDocument/2006/relationships/image" Target="../media/image13.jpeg"/><Relationship Id="rId13" Type="http://schemas.openxmlformats.org/officeDocument/2006/relationships/image" Target="../media/image14.jpeg"/><Relationship Id="rId14" Type="http://schemas.openxmlformats.org/officeDocument/2006/relationships/image" Target="../media/image15.jpeg"/><Relationship Id="rId15" Type="http://schemas.openxmlformats.org/officeDocument/2006/relationships/image" Target="../media/image16.jpeg"/><Relationship Id="rId16" Type="http://schemas.openxmlformats.org/officeDocument/2006/relationships/image" Target="../media/image17.jpeg"/><Relationship Id="rId17" Type="http://schemas.openxmlformats.org/officeDocument/2006/relationships/image" Target="../media/image18.jpeg"/><Relationship Id="rId18" Type="http://schemas.openxmlformats.org/officeDocument/2006/relationships/image" Target="../media/image19.jpeg"/><Relationship Id="rId19" Type="http://schemas.openxmlformats.org/officeDocument/2006/relationships/image" Target="../media/image20.jpeg"/><Relationship Id="rId1" Type="http://schemas.openxmlformats.org/officeDocument/2006/relationships/image" Target="../media/image2.jpeg"/><Relationship Id="rId2" Type="http://schemas.openxmlformats.org/officeDocument/2006/relationships/image" Target="../media/image3.jpeg"/><Relationship Id="rId3" Type="http://schemas.openxmlformats.org/officeDocument/2006/relationships/image" Target="../media/image4.jpeg"/><Relationship Id="rId4" Type="http://schemas.openxmlformats.org/officeDocument/2006/relationships/image" Target="../media/image5.jpeg"/><Relationship Id="rId5" Type="http://schemas.openxmlformats.org/officeDocument/2006/relationships/image" Target="../media/image6.jpeg"/><Relationship Id="rId6" Type="http://schemas.openxmlformats.org/officeDocument/2006/relationships/image" Target="../media/image7.jpeg"/><Relationship Id="rId7" Type="http://schemas.openxmlformats.org/officeDocument/2006/relationships/image" Target="../media/image8.jpeg"/><Relationship Id="rId8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9" Type="http://schemas.openxmlformats.org/officeDocument/2006/relationships/image" Target="../media/image32.jpeg"/><Relationship Id="rId20" Type="http://schemas.openxmlformats.org/officeDocument/2006/relationships/image" Target="../media/image43.jpeg"/><Relationship Id="rId21" Type="http://schemas.openxmlformats.org/officeDocument/2006/relationships/image" Target="../media/image44.jpeg"/><Relationship Id="rId22" Type="http://schemas.openxmlformats.org/officeDocument/2006/relationships/image" Target="../media/image45.jpeg"/><Relationship Id="rId23" Type="http://schemas.openxmlformats.org/officeDocument/2006/relationships/image" Target="../media/image1.jpeg"/><Relationship Id="rId10" Type="http://schemas.openxmlformats.org/officeDocument/2006/relationships/image" Target="../media/image33.jpeg"/><Relationship Id="rId11" Type="http://schemas.openxmlformats.org/officeDocument/2006/relationships/image" Target="../media/image34.jpeg"/><Relationship Id="rId12" Type="http://schemas.openxmlformats.org/officeDocument/2006/relationships/image" Target="../media/image35.jpeg"/><Relationship Id="rId13" Type="http://schemas.openxmlformats.org/officeDocument/2006/relationships/image" Target="../media/image36.jpeg"/><Relationship Id="rId14" Type="http://schemas.openxmlformats.org/officeDocument/2006/relationships/image" Target="../media/image37.jpeg"/><Relationship Id="rId15" Type="http://schemas.openxmlformats.org/officeDocument/2006/relationships/image" Target="../media/image38.jpeg"/><Relationship Id="rId16" Type="http://schemas.openxmlformats.org/officeDocument/2006/relationships/image" Target="../media/image39.jpeg"/><Relationship Id="rId17" Type="http://schemas.openxmlformats.org/officeDocument/2006/relationships/image" Target="../media/image40.jpeg"/><Relationship Id="rId18" Type="http://schemas.openxmlformats.org/officeDocument/2006/relationships/image" Target="../media/image41.jpeg"/><Relationship Id="rId19" Type="http://schemas.openxmlformats.org/officeDocument/2006/relationships/image" Target="../media/image42.jpeg"/><Relationship Id="rId1" Type="http://schemas.openxmlformats.org/officeDocument/2006/relationships/image" Target="../media/image24.jpeg"/><Relationship Id="rId2" Type="http://schemas.openxmlformats.org/officeDocument/2006/relationships/image" Target="../media/image25.jpeg"/><Relationship Id="rId3" Type="http://schemas.openxmlformats.org/officeDocument/2006/relationships/image" Target="../media/image26.jpeg"/><Relationship Id="rId4" Type="http://schemas.openxmlformats.org/officeDocument/2006/relationships/image" Target="../media/image27.jpeg"/><Relationship Id="rId5" Type="http://schemas.openxmlformats.org/officeDocument/2006/relationships/image" Target="../media/image28.jpeg"/><Relationship Id="rId6" Type="http://schemas.openxmlformats.org/officeDocument/2006/relationships/image" Target="../media/image29.jpeg"/><Relationship Id="rId7" Type="http://schemas.openxmlformats.org/officeDocument/2006/relationships/image" Target="../media/image30.jpeg"/><Relationship Id="rId8" Type="http://schemas.openxmlformats.org/officeDocument/2006/relationships/image" Target="../media/image3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6.jpeg"/><Relationship Id="rId2" Type="http://schemas.openxmlformats.org/officeDocument/2006/relationships/image" Target="../media/image47.jpeg"/><Relationship Id="rId3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1790700</xdr:colOff>
      <xdr:row>0</xdr:row>
      <xdr:rowOff>800100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1790700" cy="800100"/>
          <a:chOff x="108723675" y="109482600"/>
          <a:chExt cx="1170000" cy="474273"/>
        </a:xfrm>
      </xdr:grpSpPr>
      <xdr:pic>
        <xdr:nvPicPr>
          <xdr:cNvPr id="3" name="Picture 2" descr="299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723675" y="109482600"/>
            <a:ext cx="652125" cy="4742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09245241" y="109576017"/>
            <a:ext cx="648434" cy="323368"/>
          </a:xfrm>
          <a:prstGeom prst="rect">
            <a:avLst/>
          </a:prstGeom>
          <a:noFill/>
          <a:ln w="9525" algn="in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000000"/>
                </a:solidFill>
                <a:latin typeface="Broadway"/>
              </a:rPr>
              <a:t>ELCO</a:t>
            </a: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1800226</xdr:colOff>
      <xdr:row>20</xdr:row>
      <xdr:rowOff>47624</xdr:rowOff>
    </xdr:from>
    <xdr:to>
      <xdr:col>3</xdr:col>
      <xdr:colOff>38101</xdr:colOff>
      <xdr:row>20</xdr:row>
      <xdr:rowOff>152399</xdr:rowOff>
    </xdr:to>
    <xdr:sp macro="" textlink="">
      <xdr:nvSpPr>
        <xdr:cNvPr id="2" name="Стрелка вправо с вырезом 1"/>
        <xdr:cNvSpPr/>
      </xdr:nvSpPr>
      <xdr:spPr>
        <a:xfrm flipV="1">
          <a:off x="2016126" y="3603624"/>
          <a:ext cx="412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1838325</xdr:colOff>
      <xdr:row>20</xdr:row>
      <xdr:rowOff>38100</xdr:rowOff>
    </xdr:from>
    <xdr:to>
      <xdr:col>6</xdr:col>
      <xdr:colOff>2219325</xdr:colOff>
      <xdr:row>20</xdr:row>
      <xdr:rowOff>171450</xdr:rowOff>
    </xdr:to>
    <xdr:sp macro="" textlink="">
      <xdr:nvSpPr>
        <xdr:cNvPr id="3" name="Стрелка вправо с вырезом 2"/>
        <xdr:cNvSpPr/>
      </xdr:nvSpPr>
      <xdr:spPr>
        <a:xfrm flipV="1">
          <a:off x="4708525" y="3594100"/>
          <a:ext cx="0" cy="13335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76200</xdr:colOff>
      <xdr:row>14</xdr:row>
      <xdr:rowOff>247650</xdr:rowOff>
    </xdr:from>
    <xdr:to>
      <xdr:col>0</xdr:col>
      <xdr:colOff>1143000</xdr:colOff>
      <xdr:row>16</xdr:row>
      <xdr:rowOff>22225</xdr:rowOff>
    </xdr:to>
    <xdr:pic>
      <xdr:nvPicPr>
        <xdr:cNvPr id="4" name="Picture 28" descr="白C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660650"/>
          <a:ext cx="596900" cy="20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14</xdr:row>
      <xdr:rowOff>171450</xdr:rowOff>
    </xdr:from>
    <xdr:to>
      <xdr:col>4</xdr:col>
      <xdr:colOff>1162049</xdr:colOff>
      <xdr:row>15</xdr:row>
      <xdr:rowOff>758824</xdr:rowOff>
    </xdr:to>
    <xdr:pic>
      <xdr:nvPicPr>
        <xdr:cNvPr id="5" name="Picture 29" descr="白C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50" y="2660650"/>
          <a:ext cx="546099" cy="180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1743075</xdr:colOff>
      <xdr:row>30</xdr:row>
      <xdr:rowOff>85725</xdr:rowOff>
    </xdr:from>
    <xdr:to>
      <xdr:col>2</xdr:col>
      <xdr:colOff>2143125</xdr:colOff>
      <xdr:row>30</xdr:row>
      <xdr:rowOff>200025</xdr:rowOff>
    </xdr:to>
    <xdr:sp macro="" textlink="">
      <xdr:nvSpPr>
        <xdr:cNvPr id="6" name="Стрелка вправо с вырезом 5"/>
        <xdr:cNvSpPr/>
      </xdr:nvSpPr>
      <xdr:spPr>
        <a:xfrm>
          <a:off x="2022475" y="5419725"/>
          <a:ext cx="0" cy="8890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1876426</xdr:colOff>
      <xdr:row>30</xdr:row>
      <xdr:rowOff>85725</xdr:rowOff>
    </xdr:from>
    <xdr:to>
      <xdr:col>6</xdr:col>
      <xdr:colOff>2219326</xdr:colOff>
      <xdr:row>30</xdr:row>
      <xdr:rowOff>190500</xdr:rowOff>
    </xdr:to>
    <xdr:sp macro="" textlink="">
      <xdr:nvSpPr>
        <xdr:cNvPr id="7" name="Стрелка вправо с вырезом 6"/>
        <xdr:cNvSpPr/>
      </xdr:nvSpPr>
      <xdr:spPr>
        <a:xfrm>
          <a:off x="4708526" y="5419725"/>
          <a:ext cx="0" cy="920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85725</xdr:colOff>
      <xdr:row>24</xdr:row>
      <xdr:rowOff>219076</xdr:rowOff>
    </xdr:from>
    <xdr:to>
      <xdr:col>0</xdr:col>
      <xdr:colOff>1076324</xdr:colOff>
      <xdr:row>25</xdr:row>
      <xdr:rowOff>593725</xdr:rowOff>
    </xdr:to>
    <xdr:pic>
      <xdr:nvPicPr>
        <xdr:cNvPr id="8" name="Picture 10" descr="白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448176"/>
          <a:ext cx="584199" cy="17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26</xdr:row>
      <xdr:rowOff>333375</xdr:rowOff>
    </xdr:from>
    <xdr:to>
      <xdr:col>0</xdr:col>
      <xdr:colOff>1009650</xdr:colOff>
      <xdr:row>26</xdr:row>
      <xdr:rowOff>1285875</xdr:rowOff>
    </xdr:to>
    <xdr:pic>
      <xdr:nvPicPr>
        <xdr:cNvPr id="9" name="Picture 11" descr="黑色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803775"/>
          <a:ext cx="609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23</xdr:row>
      <xdr:rowOff>200024</xdr:rowOff>
    </xdr:from>
    <xdr:to>
      <xdr:col>4</xdr:col>
      <xdr:colOff>1133475</xdr:colOff>
      <xdr:row>25</xdr:row>
      <xdr:rowOff>284640</xdr:rowOff>
    </xdr:to>
    <xdr:pic>
      <xdr:nvPicPr>
        <xdr:cNvPr id="10" name="Picture 13" descr="白A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650" y="4264024"/>
          <a:ext cx="581025" cy="364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95250</xdr:colOff>
      <xdr:row>26</xdr:row>
      <xdr:rowOff>76200</xdr:rowOff>
    </xdr:from>
    <xdr:to>
      <xdr:col>4</xdr:col>
      <xdr:colOff>1123950</xdr:colOff>
      <xdr:row>26</xdr:row>
      <xdr:rowOff>1104900</xdr:rowOff>
    </xdr:to>
    <xdr:pic>
      <xdr:nvPicPr>
        <xdr:cNvPr id="11" name="Picture 14" descr="黑(A2)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7650" y="4699000"/>
          <a:ext cx="5715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1771650</xdr:colOff>
      <xdr:row>40</xdr:row>
      <xdr:rowOff>9525</xdr:rowOff>
    </xdr:from>
    <xdr:to>
      <xdr:col>3</xdr:col>
      <xdr:colOff>47625</xdr:colOff>
      <xdr:row>40</xdr:row>
      <xdr:rowOff>152400</xdr:rowOff>
    </xdr:to>
    <xdr:sp macro="" textlink="">
      <xdr:nvSpPr>
        <xdr:cNvPr id="12" name="Стрелка вправо с вырезом 11"/>
        <xdr:cNvSpPr/>
      </xdr:nvSpPr>
      <xdr:spPr>
        <a:xfrm>
          <a:off x="2012950" y="7121525"/>
          <a:ext cx="53975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1876426</xdr:colOff>
      <xdr:row>40</xdr:row>
      <xdr:rowOff>47625</xdr:rowOff>
    </xdr:from>
    <xdr:to>
      <xdr:col>6</xdr:col>
      <xdr:colOff>2219326</xdr:colOff>
      <xdr:row>40</xdr:row>
      <xdr:rowOff>152400</xdr:rowOff>
    </xdr:to>
    <xdr:sp macro="" textlink="">
      <xdr:nvSpPr>
        <xdr:cNvPr id="13" name="Стрелка вправо с вырезом 12"/>
        <xdr:cNvSpPr/>
      </xdr:nvSpPr>
      <xdr:spPr>
        <a:xfrm>
          <a:off x="4708526" y="7159625"/>
          <a:ext cx="0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19050</xdr:colOff>
      <xdr:row>33</xdr:row>
      <xdr:rowOff>276226</xdr:rowOff>
    </xdr:from>
    <xdr:to>
      <xdr:col>0</xdr:col>
      <xdr:colOff>1152525</xdr:colOff>
      <xdr:row>38</xdr:row>
      <xdr:rowOff>28576</xdr:rowOff>
    </xdr:to>
    <xdr:pic>
      <xdr:nvPicPr>
        <xdr:cNvPr id="14" name="Picture 15" descr="配件手机夹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042026"/>
          <a:ext cx="6508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28573</xdr:colOff>
      <xdr:row>33</xdr:row>
      <xdr:rowOff>9525</xdr:rowOff>
    </xdr:from>
    <xdr:to>
      <xdr:col>4</xdr:col>
      <xdr:colOff>1199122</xdr:colOff>
      <xdr:row>37</xdr:row>
      <xdr:rowOff>57150</xdr:rowOff>
    </xdr:to>
    <xdr:pic>
      <xdr:nvPicPr>
        <xdr:cNvPr id="15" name="Picture 45" descr="杯夹铝框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0973" y="5876925"/>
          <a:ext cx="649849" cy="75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1771650</xdr:colOff>
      <xdr:row>50</xdr:row>
      <xdr:rowOff>47625</xdr:rowOff>
    </xdr:from>
    <xdr:to>
      <xdr:col>3</xdr:col>
      <xdr:colOff>9525</xdr:colOff>
      <xdr:row>50</xdr:row>
      <xdr:rowOff>152400</xdr:rowOff>
    </xdr:to>
    <xdr:sp macro="" textlink="">
      <xdr:nvSpPr>
        <xdr:cNvPr id="16" name="Стрелка вправо с вырезом 15"/>
        <xdr:cNvSpPr/>
      </xdr:nvSpPr>
      <xdr:spPr>
        <a:xfrm>
          <a:off x="2012950" y="8937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50</xdr:row>
      <xdr:rowOff>38100</xdr:rowOff>
    </xdr:from>
    <xdr:to>
      <xdr:col>7</xdr:col>
      <xdr:colOff>47624</xdr:colOff>
      <xdr:row>50</xdr:row>
      <xdr:rowOff>180975</xdr:rowOff>
    </xdr:to>
    <xdr:sp macro="" textlink="">
      <xdr:nvSpPr>
        <xdr:cNvPr id="17" name="Стрелка вправо с вырезом 16"/>
        <xdr:cNvSpPr/>
      </xdr:nvSpPr>
      <xdr:spPr>
        <a:xfrm>
          <a:off x="4714875" y="8928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19051</xdr:colOff>
      <xdr:row>43</xdr:row>
      <xdr:rowOff>9526</xdr:rowOff>
    </xdr:from>
    <xdr:to>
      <xdr:col>0</xdr:col>
      <xdr:colOff>1090613</xdr:colOff>
      <xdr:row>47</xdr:row>
      <xdr:rowOff>175178</xdr:rowOff>
    </xdr:to>
    <xdr:pic>
      <xdr:nvPicPr>
        <xdr:cNvPr id="18" name="Picture 44" descr="单独手柄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7654926"/>
          <a:ext cx="652462" cy="87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73</xdr:row>
      <xdr:rowOff>171449</xdr:rowOff>
    </xdr:from>
    <xdr:to>
      <xdr:col>0</xdr:col>
      <xdr:colOff>1095375</xdr:colOff>
      <xdr:row>77</xdr:row>
      <xdr:rowOff>187324</xdr:rowOff>
    </xdr:to>
    <xdr:pic>
      <xdr:nvPicPr>
        <xdr:cNvPr id="19" name="Picture 18" descr="单个杯夹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3150849"/>
          <a:ext cx="638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1771650</xdr:colOff>
      <xdr:row>80</xdr:row>
      <xdr:rowOff>47625</xdr:rowOff>
    </xdr:from>
    <xdr:to>
      <xdr:col>3</xdr:col>
      <xdr:colOff>9525</xdr:colOff>
      <xdr:row>80</xdr:row>
      <xdr:rowOff>152400</xdr:rowOff>
    </xdr:to>
    <xdr:sp macro="" textlink="">
      <xdr:nvSpPr>
        <xdr:cNvPr id="20" name="Стрелка вправо с вырезом 19"/>
        <xdr:cNvSpPr/>
      </xdr:nvSpPr>
      <xdr:spPr>
        <a:xfrm>
          <a:off x="2012950" y="14271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80</xdr:row>
      <xdr:rowOff>38100</xdr:rowOff>
    </xdr:from>
    <xdr:to>
      <xdr:col>7</xdr:col>
      <xdr:colOff>47624</xdr:colOff>
      <xdr:row>80</xdr:row>
      <xdr:rowOff>180975</xdr:rowOff>
    </xdr:to>
    <xdr:sp macro="" textlink="">
      <xdr:nvSpPr>
        <xdr:cNvPr id="21" name="Стрелка вправо с вырезом 20"/>
        <xdr:cNvSpPr/>
      </xdr:nvSpPr>
      <xdr:spPr>
        <a:xfrm>
          <a:off x="4714875" y="14262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4</xdr:col>
      <xdr:colOff>114300</xdr:colOff>
      <xdr:row>74</xdr:row>
      <xdr:rowOff>123825</xdr:rowOff>
    </xdr:from>
    <xdr:to>
      <xdr:col>4</xdr:col>
      <xdr:colOff>1115364</xdr:colOff>
      <xdr:row>77</xdr:row>
      <xdr:rowOff>161925</xdr:rowOff>
    </xdr:to>
    <xdr:pic>
      <xdr:nvPicPr>
        <xdr:cNvPr id="22" name="Picture 19" descr="四孔酒杯夹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6700" y="13281025"/>
          <a:ext cx="556564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1771650</xdr:colOff>
      <xdr:row>90</xdr:row>
      <xdr:rowOff>47625</xdr:rowOff>
    </xdr:from>
    <xdr:to>
      <xdr:col>3</xdr:col>
      <xdr:colOff>9525</xdr:colOff>
      <xdr:row>90</xdr:row>
      <xdr:rowOff>152400</xdr:rowOff>
    </xdr:to>
    <xdr:sp macro="" textlink="">
      <xdr:nvSpPr>
        <xdr:cNvPr id="23" name="Стрелка вправо с вырезом 22"/>
        <xdr:cNvSpPr/>
      </xdr:nvSpPr>
      <xdr:spPr>
        <a:xfrm>
          <a:off x="2012950" y="16049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90</xdr:row>
      <xdr:rowOff>38100</xdr:rowOff>
    </xdr:from>
    <xdr:to>
      <xdr:col>7</xdr:col>
      <xdr:colOff>47624</xdr:colOff>
      <xdr:row>90</xdr:row>
      <xdr:rowOff>180975</xdr:rowOff>
    </xdr:to>
    <xdr:sp macro="" textlink="">
      <xdr:nvSpPr>
        <xdr:cNvPr id="24" name="Стрелка вправо с вырезом 23"/>
        <xdr:cNvSpPr/>
      </xdr:nvSpPr>
      <xdr:spPr>
        <a:xfrm>
          <a:off x="4714875" y="16040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95250</xdr:colOff>
      <xdr:row>84</xdr:row>
      <xdr:rowOff>133350</xdr:rowOff>
    </xdr:from>
    <xdr:to>
      <xdr:col>0</xdr:col>
      <xdr:colOff>1152525</xdr:colOff>
      <xdr:row>86</xdr:row>
      <xdr:rowOff>95250</xdr:rowOff>
    </xdr:to>
    <xdr:pic>
      <xdr:nvPicPr>
        <xdr:cNvPr id="25" name="Picture 20" descr="锥形杯夹"/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5068550"/>
          <a:ext cx="574675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84</xdr:row>
      <xdr:rowOff>128657</xdr:rowOff>
    </xdr:from>
    <xdr:to>
      <xdr:col>4</xdr:col>
      <xdr:colOff>1114425</xdr:colOff>
      <xdr:row>86</xdr:row>
      <xdr:rowOff>171451</xdr:rowOff>
    </xdr:to>
    <xdr:pic>
      <xdr:nvPicPr>
        <xdr:cNvPr id="26" name="Picture 21" descr="直桶杯夹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225" y="15063857"/>
          <a:ext cx="546100" cy="398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1771650</xdr:colOff>
      <xdr:row>100</xdr:row>
      <xdr:rowOff>47625</xdr:rowOff>
    </xdr:from>
    <xdr:to>
      <xdr:col>3</xdr:col>
      <xdr:colOff>9525</xdr:colOff>
      <xdr:row>100</xdr:row>
      <xdr:rowOff>152400</xdr:rowOff>
    </xdr:to>
    <xdr:sp macro="" textlink="">
      <xdr:nvSpPr>
        <xdr:cNvPr id="27" name="Стрелка вправо с вырезом 26"/>
        <xdr:cNvSpPr/>
      </xdr:nvSpPr>
      <xdr:spPr>
        <a:xfrm>
          <a:off x="2012950" y="17827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100</xdr:row>
      <xdr:rowOff>38100</xdr:rowOff>
    </xdr:from>
    <xdr:to>
      <xdr:col>7</xdr:col>
      <xdr:colOff>47624</xdr:colOff>
      <xdr:row>100</xdr:row>
      <xdr:rowOff>180975</xdr:rowOff>
    </xdr:to>
    <xdr:sp macro="" textlink="">
      <xdr:nvSpPr>
        <xdr:cNvPr id="28" name="Стрелка вправо с вырезом 27"/>
        <xdr:cNvSpPr/>
      </xdr:nvSpPr>
      <xdr:spPr>
        <a:xfrm>
          <a:off x="4714875" y="17818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100</xdr:row>
      <xdr:rowOff>38100</xdr:rowOff>
    </xdr:from>
    <xdr:to>
      <xdr:col>7</xdr:col>
      <xdr:colOff>47624</xdr:colOff>
      <xdr:row>100</xdr:row>
      <xdr:rowOff>180975</xdr:rowOff>
    </xdr:to>
    <xdr:sp macro="" textlink="">
      <xdr:nvSpPr>
        <xdr:cNvPr id="29" name="Стрелка вправо с вырезом 28"/>
        <xdr:cNvSpPr/>
      </xdr:nvSpPr>
      <xdr:spPr>
        <a:xfrm>
          <a:off x="4714875" y="17818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47625</xdr:colOff>
      <xdr:row>94</xdr:row>
      <xdr:rowOff>171450</xdr:rowOff>
    </xdr:from>
    <xdr:to>
      <xdr:col>0</xdr:col>
      <xdr:colOff>1029613</xdr:colOff>
      <xdr:row>97</xdr:row>
      <xdr:rowOff>28575</xdr:rowOff>
    </xdr:to>
    <xdr:pic>
      <xdr:nvPicPr>
        <xdr:cNvPr id="30" name="Picture 46" descr="8盘夹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884650"/>
          <a:ext cx="62638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94</xdr:row>
      <xdr:rowOff>323850</xdr:rowOff>
    </xdr:from>
    <xdr:to>
      <xdr:col>4</xdr:col>
      <xdr:colOff>1054376</xdr:colOff>
      <xdr:row>97</xdr:row>
      <xdr:rowOff>57150</xdr:rowOff>
    </xdr:to>
    <xdr:pic>
      <xdr:nvPicPr>
        <xdr:cNvPr id="31" name="Picture 23" descr="11OZ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5275" y="16884650"/>
          <a:ext cx="530501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43</xdr:row>
      <xdr:rowOff>133350</xdr:rowOff>
    </xdr:from>
    <xdr:to>
      <xdr:col>4</xdr:col>
      <xdr:colOff>1143000</xdr:colOff>
      <xdr:row>48</xdr:row>
      <xdr:rowOff>60906</xdr:rowOff>
    </xdr:to>
    <xdr:pic>
      <xdr:nvPicPr>
        <xdr:cNvPr id="32" name="Picture 22" descr="1520硅胶皮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5275" y="7778750"/>
          <a:ext cx="530225" cy="8165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1771650</xdr:colOff>
      <xdr:row>60</xdr:row>
      <xdr:rowOff>9525</xdr:rowOff>
    </xdr:from>
    <xdr:to>
      <xdr:col>3</xdr:col>
      <xdr:colOff>47625</xdr:colOff>
      <xdr:row>60</xdr:row>
      <xdr:rowOff>152400</xdr:rowOff>
    </xdr:to>
    <xdr:sp macro="" textlink="">
      <xdr:nvSpPr>
        <xdr:cNvPr id="33" name="Стрелка вправо с вырезом 32"/>
        <xdr:cNvSpPr/>
      </xdr:nvSpPr>
      <xdr:spPr>
        <a:xfrm>
          <a:off x="2012950" y="10677525"/>
          <a:ext cx="53975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1876426</xdr:colOff>
      <xdr:row>60</xdr:row>
      <xdr:rowOff>47625</xdr:rowOff>
    </xdr:from>
    <xdr:to>
      <xdr:col>6</xdr:col>
      <xdr:colOff>2219326</xdr:colOff>
      <xdr:row>60</xdr:row>
      <xdr:rowOff>152400</xdr:rowOff>
    </xdr:to>
    <xdr:sp macro="" textlink="">
      <xdr:nvSpPr>
        <xdr:cNvPr id="34" name="Стрелка вправо с вырезом 33"/>
        <xdr:cNvSpPr/>
      </xdr:nvSpPr>
      <xdr:spPr>
        <a:xfrm>
          <a:off x="4708526" y="10715625"/>
          <a:ext cx="0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1771650</xdr:colOff>
      <xdr:row>70</xdr:row>
      <xdr:rowOff>47625</xdr:rowOff>
    </xdr:from>
    <xdr:to>
      <xdr:col>3</xdr:col>
      <xdr:colOff>9525</xdr:colOff>
      <xdr:row>70</xdr:row>
      <xdr:rowOff>152400</xdr:rowOff>
    </xdr:to>
    <xdr:sp macro="" textlink="">
      <xdr:nvSpPr>
        <xdr:cNvPr id="35" name="Стрелка вправо с вырезом 34"/>
        <xdr:cNvSpPr/>
      </xdr:nvSpPr>
      <xdr:spPr>
        <a:xfrm>
          <a:off x="2012950" y="12493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70</xdr:row>
      <xdr:rowOff>38100</xdr:rowOff>
    </xdr:from>
    <xdr:to>
      <xdr:col>7</xdr:col>
      <xdr:colOff>47624</xdr:colOff>
      <xdr:row>70</xdr:row>
      <xdr:rowOff>180975</xdr:rowOff>
    </xdr:to>
    <xdr:sp macro="" textlink="">
      <xdr:nvSpPr>
        <xdr:cNvPr id="36" name="Стрелка вправо с вырезом 35"/>
        <xdr:cNvSpPr/>
      </xdr:nvSpPr>
      <xdr:spPr>
        <a:xfrm>
          <a:off x="4714875" y="12484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66674</xdr:colOff>
      <xdr:row>54</xdr:row>
      <xdr:rowOff>209549</xdr:rowOff>
    </xdr:from>
    <xdr:to>
      <xdr:col>0</xdr:col>
      <xdr:colOff>1011237</xdr:colOff>
      <xdr:row>57</xdr:row>
      <xdr:rowOff>155574</xdr:rowOff>
    </xdr:to>
    <xdr:pic>
      <xdr:nvPicPr>
        <xdr:cNvPr id="37" name="Picture 31" descr="伸缩夹具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4" y="9785349"/>
          <a:ext cx="601663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76199</xdr:colOff>
      <xdr:row>54</xdr:row>
      <xdr:rowOff>104774</xdr:rowOff>
    </xdr:from>
    <xdr:to>
      <xdr:col>4</xdr:col>
      <xdr:colOff>1076324</xdr:colOff>
      <xdr:row>56</xdr:row>
      <xdr:rowOff>165099</xdr:rowOff>
    </xdr:to>
    <xdr:pic>
      <xdr:nvPicPr>
        <xdr:cNvPr id="38" name="Picture 32" descr="st-1520-2密封条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599" y="9705974"/>
          <a:ext cx="593725" cy="415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64</xdr:row>
      <xdr:rowOff>19050</xdr:rowOff>
    </xdr:from>
    <xdr:to>
      <xdr:col>0</xdr:col>
      <xdr:colOff>1011910</xdr:colOff>
      <xdr:row>67</xdr:row>
      <xdr:rowOff>152400</xdr:rowOff>
    </xdr:to>
    <xdr:pic>
      <xdr:nvPicPr>
        <xdr:cNvPr id="39" name="Picture 33" descr="真空泵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398250"/>
          <a:ext cx="59281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64</xdr:row>
      <xdr:rowOff>66675</xdr:rowOff>
    </xdr:from>
    <xdr:to>
      <xdr:col>4</xdr:col>
      <xdr:colOff>1205155</xdr:colOff>
      <xdr:row>68</xdr:row>
      <xdr:rowOff>104775</xdr:rowOff>
    </xdr:to>
    <xdr:pic>
      <xdr:nvPicPr>
        <xdr:cNvPr id="40" name="Picture 34" descr="电子版"/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5275" y="11445875"/>
          <a:ext cx="528880" cy="74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247651</xdr:colOff>
      <xdr:row>0</xdr:row>
      <xdr:rowOff>114301</xdr:rowOff>
    </xdr:from>
    <xdr:to>
      <xdr:col>2</xdr:col>
      <xdr:colOff>38101</xdr:colOff>
      <xdr:row>0</xdr:row>
      <xdr:rowOff>742951</xdr:rowOff>
    </xdr:to>
    <xdr:grpSp>
      <xdr:nvGrpSpPr>
        <xdr:cNvPr id="41" name="Group 1"/>
        <xdr:cNvGrpSpPr>
          <a:grpSpLocks/>
        </xdr:cNvGrpSpPr>
      </xdr:nvGrpSpPr>
      <xdr:grpSpPr bwMode="auto">
        <a:xfrm>
          <a:off x="247651" y="114301"/>
          <a:ext cx="2012950" cy="628650"/>
          <a:chOff x="108723675" y="109482600"/>
          <a:chExt cx="1170000" cy="474273"/>
        </a:xfrm>
      </xdr:grpSpPr>
      <xdr:pic>
        <xdr:nvPicPr>
          <xdr:cNvPr id="42" name="Picture 2" descr="2999"/>
          <xdr:cNvPicPr>
            <a:picLocks noChangeAspect="1" noChangeArrowheads="1"/>
          </xdr:cNvPicPr>
        </xdr:nvPicPr>
        <xdr:blipFill>
          <a:blip xmlns:r="http://schemas.openxmlformats.org/officeDocument/2006/relationships" r:embed="rId2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723675" y="109482600"/>
            <a:ext cx="652125" cy="4742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3" name="Text Box 3"/>
          <xdr:cNvSpPr txBox="1">
            <a:spLocks noChangeArrowheads="1"/>
          </xdr:cNvSpPr>
        </xdr:nvSpPr>
        <xdr:spPr bwMode="auto">
          <a:xfrm>
            <a:off x="109243675" y="109572327"/>
            <a:ext cx="650000" cy="326864"/>
          </a:xfrm>
          <a:prstGeom prst="rect">
            <a:avLst/>
          </a:prstGeom>
          <a:noFill/>
          <a:ln w="9525" algn="in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000000"/>
                </a:solidFill>
                <a:latin typeface="Broadway"/>
              </a:rPr>
              <a:t>ELCO</a:t>
            </a: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2</xdr:col>
      <xdr:colOff>1800226</xdr:colOff>
      <xdr:row>10</xdr:row>
      <xdr:rowOff>47624</xdr:rowOff>
    </xdr:from>
    <xdr:to>
      <xdr:col>3</xdr:col>
      <xdr:colOff>38101</xdr:colOff>
      <xdr:row>10</xdr:row>
      <xdr:rowOff>152399</xdr:rowOff>
    </xdr:to>
    <xdr:sp macro="" textlink="">
      <xdr:nvSpPr>
        <xdr:cNvPr id="44" name="Стрелка вправо с вырезом 43"/>
        <xdr:cNvSpPr/>
      </xdr:nvSpPr>
      <xdr:spPr>
        <a:xfrm flipV="1">
          <a:off x="2016126" y="1825624"/>
          <a:ext cx="412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1838325</xdr:colOff>
      <xdr:row>10</xdr:row>
      <xdr:rowOff>38100</xdr:rowOff>
    </xdr:from>
    <xdr:to>
      <xdr:col>6</xdr:col>
      <xdr:colOff>2219325</xdr:colOff>
      <xdr:row>10</xdr:row>
      <xdr:rowOff>171450</xdr:rowOff>
    </xdr:to>
    <xdr:sp macro="" textlink="">
      <xdr:nvSpPr>
        <xdr:cNvPr id="45" name="Стрелка вправо с вырезом 44"/>
        <xdr:cNvSpPr/>
      </xdr:nvSpPr>
      <xdr:spPr>
        <a:xfrm flipV="1">
          <a:off x="4708525" y="1816100"/>
          <a:ext cx="0" cy="13335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133350</xdr:colOff>
      <xdr:row>4</xdr:row>
      <xdr:rowOff>47624</xdr:rowOff>
    </xdr:from>
    <xdr:to>
      <xdr:col>0</xdr:col>
      <xdr:colOff>1110626</xdr:colOff>
      <xdr:row>5</xdr:row>
      <xdr:rowOff>333374</xdr:rowOff>
    </xdr:to>
    <xdr:pic>
      <xdr:nvPicPr>
        <xdr:cNvPr id="46" name="Рисунок 3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58824"/>
          <a:ext cx="545476" cy="3111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1800226</xdr:colOff>
      <xdr:row>10</xdr:row>
      <xdr:rowOff>47624</xdr:rowOff>
    </xdr:from>
    <xdr:to>
      <xdr:col>3</xdr:col>
      <xdr:colOff>38101</xdr:colOff>
      <xdr:row>10</xdr:row>
      <xdr:rowOff>152399</xdr:rowOff>
    </xdr:to>
    <xdr:sp macro="" textlink="">
      <xdr:nvSpPr>
        <xdr:cNvPr id="2" name="Стрелка вправо с вырезом 1"/>
        <xdr:cNvSpPr/>
      </xdr:nvSpPr>
      <xdr:spPr>
        <a:xfrm flipV="1">
          <a:off x="2016126" y="1825624"/>
          <a:ext cx="412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1838325</xdr:colOff>
      <xdr:row>10</xdr:row>
      <xdr:rowOff>38100</xdr:rowOff>
    </xdr:from>
    <xdr:to>
      <xdr:col>6</xdr:col>
      <xdr:colOff>2219325</xdr:colOff>
      <xdr:row>10</xdr:row>
      <xdr:rowOff>171450</xdr:rowOff>
    </xdr:to>
    <xdr:sp macro="" textlink="">
      <xdr:nvSpPr>
        <xdr:cNvPr id="3" name="Стрелка вправо с вырезом 2"/>
        <xdr:cNvSpPr/>
      </xdr:nvSpPr>
      <xdr:spPr>
        <a:xfrm flipV="1">
          <a:off x="4708525" y="1816100"/>
          <a:ext cx="0" cy="13335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1743075</xdr:colOff>
      <xdr:row>20</xdr:row>
      <xdr:rowOff>85725</xdr:rowOff>
    </xdr:from>
    <xdr:to>
      <xdr:col>2</xdr:col>
      <xdr:colOff>2143125</xdr:colOff>
      <xdr:row>20</xdr:row>
      <xdr:rowOff>200025</xdr:rowOff>
    </xdr:to>
    <xdr:sp macro="" textlink="">
      <xdr:nvSpPr>
        <xdr:cNvPr id="4" name="Стрелка вправо с вырезом 3"/>
        <xdr:cNvSpPr/>
      </xdr:nvSpPr>
      <xdr:spPr>
        <a:xfrm>
          <a:off x="2022475" y="3641725"/>
          <a:ext cx="0" cy="8890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1876426</xdr:colOff>
      <xdr:row>20</xdr:row>
      <xdr:rowOff>85725</xdr:rowOff>
    </xdr:from>
    <xdr:to>
      <xdr:col>6</xdr:col>
      <xdr:colOff>2219326</xdr:colOff>
      <xdr:row>20</xdr:row>
      <xdr:rowOff>190500</xdr:rowOff>
    </xdr:to>
    <xdr:sp macro="" textlink="">
      <xdr:nvSpPr>
        <xdr:cNvPr id="5" name="Стрелка вправо с вырезом 4"/>
        <xdr:cNvSpPr/>
      </xdr:nvSpPr>
      <xdr:spPr>
        <a:xfrm>
          <a:off x="4708526" y="3641725"/>
          <a:ext cx="0" cy="920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1771650</xdr:colOff>
      <xdr:row>30</xdr:row>
      <xdr:rowOff>9525</xdr:rowOff>
    </xdr:from>
    <xdr:to>
      <xdr:col>3</xdr:col>
      <xdr:colOff>47625</xdr:colOff>
      <xdr:row>30</xdr:row>
      <xdr:rowOff>152400</xdr:rowOff>
    </xdr:to>
    <xdr:sp macro="" textlink="">
      <xdr:nvSpPr>
        <xdr:cNvPr id="6" name="Стрелка вправо с вырезом 5"/>
        <xdr:cNvSpPr/>
      </xdr:nvSpPr>
      <xdr:spPr>
        <a:xfrm>
          <a:off x="2012950" y="5343525"/>
          <a:ext cx="53975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1876426</xdr:colOff>
      <xdr:row>30</xdr:row>
      <xdr:rowOff>47625</xdr:rowOff>
    </xdr:from>
    <xdr:to>
      <xdr:col>6</xdr:col>
      <xdr:colOff>2219326</xdr:colOff>
      <xdr:row>30</xdr:row>
      <xdr:rowOff>152400</xdr:rowOff>
    </xdr:to>
    <xdr:sp macro="" textlink="">
      <xdr:nvSpPr>
        <xdr:cNvPr id="7" name="Стрелка вправо с вырезом 6"/>
        <xdr:cNvSpPr/>
      </xdr:nvSpPr>
      <xdr:spPr>
        <a:xfrm>
          <a:off x="4708526" y="5381625"/>
          <a:ext cx="0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1771650</xdr:colOff>
      <xdr:row>40</xdr:row>
      <xdr:rowOff>47625</xdr:rowOff>
    </xdr:from>
    <xdr:to>
      <xdr:col>3</xdr:col>
      <xdr:colOff>9525</xdr:colOff>
      <xdr:row>40</xdr:row>
      <xdr:rowOff>152400</xdr:rowOff>
    </xdr:to>
    <xdr:sp macro="" textlink="">
      <xdr:nvSpPr>
        <xdr:cNvPr id="8" name="Стрелка вправо с вырезом 7"/>
        <xdr:cNvSpPr/>
      </xdr:nvSpPr>
      <xdr:spPr>
        <a:xfrm>
          <a:off x="2012950" y="7159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40</xdr:row>
      <xdr:rowOff>38100</xdr:rowOff>
    </xdr:from>
    <xdr:to>
      <xdr:col>7</xdr:col>
      <xdr:colOff>47624</xdr:colOff>
      <xdr:row>40</xdr:row>
      <xdr:rowOff>180975</xdr:rowOff>
    </xdr:to>
    <xdr:sp macro="" textlink="">
      <xdr:nvSpPr>
        <xdr:cNvPr id="9" name="Стрелка вправо с вырезом 8"/>
        <xdr:cNvSpPr/>
      </xdr:nvSpPr>
      <xdr:spPr>
        <a:xfrm>
          <a:off x="4714875" y="7150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1771650</xdr:colOff>
      <xdr:row>70</xdr:row>
      <xdr:rowOff>47625</xdr:rowOff>
    </xdr:from>
    <xdr:to>
      <xdr:col>3</xdr:col>
      <xdr:colOff>9525</xdr:colOff>
      <xdr:row>70</xdr:row>
      <xdr:rowOff>152400</xdr:rowOff>
    </xdr:to>
    <xdr:sp macro="" textlink="">
      <xdr:nvSpPr>
        <xdr:cNvPr id="10" name="Стрелка вправо с вырезом 9"/>
        <xdr:cNvSpPr/>
      </xdr:nvSpPr>
      <xdr:spPr>
        <a:xfrm>
          <a:off x="2012950" y="12493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70</xdr:row>
      <xdr:rowOff>38100</xdr:rowOff>
    </xdr:from>
    <xdr:to>
      <xdr:col>7</xdr:col>
      <xdr:colOff>47624</xdr:colOff>
      <xdr:row>70</xdr:row>
      <xdr:rowOff>180975</xdr:rowOff>
    </xdr:to>
    <xdr:sp macro="" textlink="">
      <xdr:nvSpPr>
        <xdr:cNvPr id="11" name="Стрелка вправо с вырезом 10"/>
        <xdr:cNvSpPr/>
      </xdr:nvSpPr>
      <xdr:spPr>
        <a:xfrm>
          <a:off x="4714875" y="12484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1771650</xdr:colOff>
      <xdr:row>80</xdr:row>
      <xdr:rowOff>47625</xdr:rowOff>
    </xdr:from>
    <xdr:to>
      <xdr:col>3</xdr:col>
      <xdr:colOff>9525</xdr:colOff>
      <xdr:row>80</xdr:row>
      <xdr:rowOff>152400</xdr:rowOff>
    </xdr:to>
    <xdr:sp macro="" textlink="">
      <xdr:nvSpPr>
        <xdr:cNvPr id="12" name="Стрелка вправо с вырезом 11"/>
        <xdr:cNvSpPr/>
      </xdr:nvSpPr>
      <xdr:spPr>
        <a:xfrm>
          <a:off x="2012950" y="14271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80</xdr:row>
      <xdr:rowOff>38100</xdr:rowOff>
    </xdr:from>
    <xdr:to>
      <xdr:col>7</xdr:col>
      <xdr:colOff>47624</xdr:colOff>
      <xdr:row>80</xdr:row>
      <xdr:rowOff>180975</xdr:rowOff>
    </xdr:to>
    <xdr:sp macro="" textlink="">
      <xdr:nvSpPr>
        <xdr:cNvPr id="13" name="Стрелка вправо с вырезом 12"/>
        <xdr:cNvSpPr/>
      </xdr:nvSpPr>
      <xdr:spPr>
        <a:xfrm>
          <a:off x="4714875" y="14262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1771650</xdr:colOff>
      <xdr:row>90</xdr:row>
      <xdr:rowOff>47625</xdr:rowOff>
    </xdr:from>
    <xdr:to>
      <xdr:col>3</xdr:col>
      <xdr:colOff>9525</xdr:colOff>
      <xdr:row>90</xdr:row>
      <xdr:rowOff>152400</xdr:rowOff>
    </xdr:to>
    <xdr:sp macro="" textlink="">
      <xdr:nvSpPr>
        <xdr:cNvPr id="14" name="Стрелка вправо с вырезом 13"/>
        <xdr:cNvSpPr/>
      </xdr:nvSpPr>
      <xdr:spPr>
        <a:xfrm>
          <a:off x="2012950" y="16049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90</xdr:row>
      <xdr:rowOff>38100</xdr:rowOff>
    </xdr:from>
    <xdr:to>
      <xdr:col>7</xdr:col>
      <xdr:colOff>47624</xdr:colOff>
      <xdr:row>90</xdr:row>
      <xdr:rowOff>180975</xdr:rowOff>
    </xdr:to>
    <xdr:sp macro="" textlink="">
      <xdr:nvSpPr>
        <xdr:cNvPr id="15" name="Стрелка вправо с вырезом 14"/>
        <xdr:cNvSpPr/>
      </xdr:nvSpPr>
      <xdr:spPr>
        <a:xfrm>
          <a:off x="4714875" y="16040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90</xdr:row>
      <xdr:rowOff>38100</xdr:rowOff>
    </xdr:from>
    <xdr:to>
      <xdr:col>7</xdr:col>
      <xdr:colOff>47624</xdr:colOff>
      <xdr:row>90</xdr:row>
      <xdr:rowOff>180975</xdr:rowOff>
    </xdr:to>
    <xdr:sp macro="" textlink="">
      <xdr:nvSpPr>
        <xdr:cNvPr id="16" name="Стрелка вправо с вырезом 15"/>
        <xdr:cNvSpPr/>
      </xdr:nvSpPr>
      <xdr:spPr>
        <a:xfrm>
          <a:off x="4714875" y="16040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1771650</xdr:colOff>
      <xdr:row>50</xdr:row>
      <xdr:rowOff>9525</xdr:rowOff>
    </xdr:from>
    <xdr:to>
      <xdr:col>3</xdr:col>
      <xdr:colOff>47625</xdr:colOff>
      <xdr:row>50</xdr:row>
      <xdr:rowOff>152400</xdr:rowOff>
    </xdr:to>
    <xdr:sp macro="" textlink="">
      <xdr:nvSpPr>
        <xdr:cNvPr id="17" name="Стрелка вправо с вырезом 16"/>
        <xdr:cNvSpPr/>
      </xdr:nvSpPr>
      <xdr:spPr>
        <a:xfrm>
          <a:off x="2012950" y="8899525"/>
          <a:ext cx="53975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1876426</xdr:colOff>
      <xdr:row>50</xdr:row>
      <xdr:rowOff>47625</xdr:rowOff>
    </xdr:from>
    <xdr:to>
      <xdr:col>6</xdr:col>
      <xdr:colOff>2219326</xdr:colOff>
      <xdr:row>50</xdr:row>
      <xdr:rowOff>152400</xdr:rowOff>
    </xdr:to>
    <xdr:sp macro="" textlink="">
      <xdr:nvSpPr>
        <xdr:cNvPr id="18" name="Стрелка вправо с вырезом 17"/>
        <xdr:cNvSpPr/>
      </xdr:nvSpPr>
      <xdr:spPr>
        <a:xfrm>
          <a:off x="4708526" y="8937625"/>
          <a:ext cx="0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1771650</xdr:colOff>
      <xdr:row>60</xdr:row>
      <xdr:rowOff>47625</xdr:rowOff>
    </xdr:from>
    <xdr:to>
      <xdr:col>3</xdr:col>
      <xdr:colOff>9525</xdr:colOff>
      <xdr:row>60</xdr:row>
      <xdr:rowOff>152400</xdr:rowOff>
    </xdr:to>
    <xdr:sp macro="" textlink="">
      <xdr:nvSpPr>
        <xdr:cNvPr id="19" name="Стрелка вправо с вырезом 18"/>
        <xdr:cNvSpPr/>
      </xdr:nvSpPr>
      <xdr:spPr>
        <a:xfrm>
          <a:off x="2012950" y="10715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60</xdr:row>
      <xdr:rowOff>38100</xdr:rowOff>
    </xdr:from>
    <xdr:to>
      <xdr:col>7</xdr:col>
      <xdr:colOff>47624</xdr:colOff>
      <xdr:row>60</xdr:row>
      <xdr:rowOff>180975</xdr:rowOff>
    </xdr:to>
    <xdr:sp macro="" textlink="">
      <xdr:nvSpPr>
        <xdr:cNvPr id="20" name="Стрелка вправо с вырезом 19"/>
        <xdr:cNvSpPr/>
      </xdr:nvSpPr>
      <xdr:spPr>
        <a:xfrm>
          <a:off x="4714875" y="10706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0</xdr:col>
      <xdr:colOff>38100</xdr:colOff>
      <xdr:row>3</xdr:row>
      <xdr:rowOff>104775</xdr:rowOff>
    </xdr:from>
    <xdr:to>
      <xdr:col>0</xdr:col>
      <xdr:colOff>1085850</xdr:colOff>
      <xdr:row>5</xdr:row>
      <xdr:rowOff>346075</xdr:rowOff>
    </xdr:to>
    <xdr:pic>
      <xdr:nvPicPr>
        <xdr:cNvPr id="21" name="Picture 10" descr="LMB]JC$`8~TC8]I7L]5]10W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8175"/>
          <a:ext cx="62865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5</xdr:row>
      <xdr:rowOff>495300</xdr:rowOff>
    </xdr:from>
    <xdr:to>
      <xdr:col>0</xdr:col>
      <xdr:colOff>1114425</xdr:colOff>
      <xdr:row>6</xdr:row>
      <xdr:rowOff>523875</xdr:rowOff>
    </xdr:to>
    <xdr:pic>
      <xdr:nvPicPr>
        <xdr:cNvPr id="22" name="Picture 23" descr="XI_Q%(_}567HH8T{~S4R`T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066800"/>
          <a:ext cx="6032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695325</xdr:rowOff>
    </xdr:from>
    <xdr:to>
      <xdr:col>0</xdr:col>
      <xdr:colOff>1076325</xdr:colOff>
      <xdr:row>6</xdr:row>
      <xdr:rowOff>1514475</xdr:rowOff>
    </xdr:to>
    <xdr:pic>
      <xdr:nvPicPr>
        <xdr:cNvPr id="23" name="Picture 22" descr="`8TP9SVE0[ODG`XKWE%W6RY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41425"/>
          <a:ext cx="669925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133351</xdr:colOff>
      <xdr:row>5</xdr:row>
      <xdr:rowOff>190854</xdr:rowOff>
    </xdr:from>
    <xdr:to>
      <xdr:col>4</xdr:col>
      <xdr:colOff>1389493</xdr:colOff>
      <xdr:row>6</xdr:row>
      <xdr:rowOff>546100</xdr:rowOff>
    </xdr:to>
    <xdr:pic>
      <xdr:nvPicPr>
        <xdr:cNvPr id="24" name="Picture 17" descr="2NATIC$[4EZKQUBYZ6TL@G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51" y="1067154"/>
          <a:ext cx="544942" cy="1774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438150</xdr:rowOff>
    </xdr:from>
    <xdr:to>
      <xdr:col>0</xdr:col>
      <xdr:colOff>866775</xdr:colOff>
      <xdr:row>18</xdr:row>
      <xdr:rowOff>123825</xdr:rowOff>
    </xdr:to>
    <xdr:pic>
      <xdr:nvPicPr>
        <xdr:cNvPr id="25" name="Picture 18" descr="2NATIC$[4EZKQUBYZ6TL@G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38450"/>
          <a:ext cx="676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219075</xdr:colOff>
      <xdr:row>15</xdr:row>
      <xdr:rowOff>781050</xdr:rowOff>
    </xdr:from>
    <xdr:to>
      <xdr:col>4</xdr:col>
      <xdr:colOff>962025</xdr:colOff>
      <xdr:row>18</xdr:row>
      <xdr:rowOff>66675</xdr:rowOff>
    </xdr:to>
    <xdr:pic>
      <xdr:nvPicPr>
        <xdr:cNvPr id="26" name="Picture 37" descr="~M$(K8~(X}AN7S~[7CAE_`Q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1475" y="2838450"/>
          <a:ext cx="4508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23</xdr:row>
      <xdr:rowOff>47626</xdr:rowOff>
    </xdr:from>
    <xdr:to>
      <xdr:col>0</xdr:col>
      <xdr:colOff>1095373</xdr:colOff>
      <xdr:row>25</xdr:row>
      <xdr:rowOff>230189</xdr:rowOff>
    </xdr:to>
    <xdr:pic>
      <xdr:nvPicPr>
        <xdr:cNvPr id="27" name="Picture 35" descr="TTVIT7ILD[I_5ZZLTK2~7_I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127792" y="4075909"/>
          <a:ext cx="487363" cy="609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28574</xdr:colOff>
      <xdr:row>23</xdr:row>
      <xdr:rowOff>38103</xdr:rowOff>
    </xdr:from>
    <xdr:to>
      <xdr:col>4</xdr:col>
      <xdr:colOff>1219199</xdr:colOff>
      <xdr:row>25</xdr:row>
      <xdr:rowOff>295275</xdr:rowOff>
    </xdr:to>
    <xdr:pic>
      <xdr:nvPicPr>
        <xdr:cNvPr id="28" name="Picture 36" descr="O_NBDK3K[`D%DE3GEJV%)HC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2794001" y="4054476"/>
          <a:ext cx="498472" cy="644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</xdr:row>
      <xdr:rowOff>180975</xdr:rowOff>
    </xdr:from>
    <xdr:to>
      <xdr:col>0</xdr:col>
      <xdr:colOff>1076325</xdr:colOff>
      <xdr:row>36</xdr:row>
      <xdr:rowOff>0</xdr:rowOff>
    </xdr:to>
    <xdr:pic>
      <xdr:nvPicPr>
        <xdr:cNvPr id="29" name="Picture 20" descr="Q](E`0N[0]J21K(WQ}%_ESD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6699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33</xdr:row>
      <xdr:rowOff>38100</xdr:rowOff>
    </xdr:from>
    <xdr:to>
      <xdr:col>4</xdr:col>
      <xdr:colOff>1187449</xdr:colOff>
      <xdr:row>35</xdr:row>
      <xdr:rowOff>273050</xdr:rowOff>
    </xdr:to>
    <xdr:pic>
      <xdr:nvPicPr>
        <xdr:cNvPr id="30" name="Рисунок 4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025" y="5905500"/>
          <a:ext cx="631824" cy="48895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36</xdr:row>
      <xdr:rowOff>47624</xdr:rowOff>
    </xdr:from>
    <xdr:to>
      <xdr:col>4</xdr:col>
      <xdr:colOff>1190625</xdr:colOff>
      <xdr:row>40</xdr:row>
      <xdr:rowOff>152399</xdr:rowOff>
    </xdr:to>
    <xdr:pic>
      <xdr:nvPicPr>
        <xdr:cNvPr id="31" name="Рисунок 5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6448424"/>
          <a:ext cx="631825" cy="8159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44</xdr:row>
      <xdr:rowOff>104775</xdr:rowOff>
    </xdr:from>
    <xdr:to>
      <xdr:col>0</xdr:col>
      <xdr:colOff>981075</xdr:colOff>
      <xdr:row>47</xdr:row>
      <xdr:rowOff>257175</xdr:rowOff>
    </xdr:to>
    <xdr:pic>
      <xdr:nvPicPr>
        <xdr:cNvPr id="32" name="Picture 2" descr="3D-0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27975"/>
          <a:ext cx="6381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28574</xdr:colOff>
      <xdr:row>43</xdr:row>
      <xdr:rowOff>66673</xdr:rowOff>
    </xdr:from>
    <xdr:to>
      <xdr:col>4</xdr:col>
      <xdr:colOff>1231899</xdr:colOff>
      <xdr:row>51</xdr:row>
      <xdr:rowOff>57149</xdr:rowOff>
    </xdr:to>
    <xdr:pic>
      <xdr:nvPicPr>
        <xdr:cNvPr id="33" name="Рисунок 5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336799" y="8096248"/>
          <a:ext cx="1412876" cy="64452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54</xdr:row>
      <xdr:rowOff>38100</xdr:rowOff>
    </xdr:from>
    <xdr:to>
      <xdr:col>0</xdr:col>
      <xdr:colOff>1133475</xdr:colOff>
      <xdr:row>59</xdr:row>
      <xdr:rowOff>19050</xdr:rowOff>
    </xdr:to>
    <xdr:pic>
      <xdr:nvPicPr>
        <xdr:cNvPr id="34" name="Picture 4" descr="2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9639300"/>
          <a:ext cx="64770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104775</xdr:colOff>
      <xdr:row>53</xdr:row>
      <xdr:rowOff>257175</xdr:rowOff>
    </xdr:from>
    <xdr:to>
      <xdr:col>4</xdr:col>
      <xdr:colOff>1057275</xdr:colOff>
      <xdr:row>57</xdr:row>
      <xdr:rowOff>161925</xdr:rowOff>
    </xdr:to>
    <xdr:pic>
      <xdr:nvPicPr>
        <xdr:cNvPr id="35" name="Picture 5" descr="电磁阀"/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7175" y="9604375"/>
          <a:ext cx="57150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65</xdr:row>
      <xdr:rowOff>104775</xdr:rowOff>
    </xdr:from>
    <xdr:to>
      <xdr:col>0</xdr:col>
      <xdr:colOff>1028700</xdr:colOff>
      <xdr:row>67</xdr:row>
      <xdr:rowOff>180975</xdr:rowOff>
    </xdr:to>
    <xdr:pic>
      <xdr:nvPicPr>
        <xdr:cNvPr id="36" name="Picture 6" descr="真空泵"/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661775"/>
          <a:ext cx="6635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466725</xdr:colOff>
      <xdr:row>74</xdr:row>
      <xdr:rowOff>266700</xdr:rowOff>
    </xdr:from>
    <xdr:to>
      <xdr:col>0</xdr:col>
      <xdr:colOff>742950</xdr:colOff>
      <xdr:row>77</xdr:row>
      <xdr:rowOff>66675</xdr:rowOff>
    </xdr:to>
    <xdr:pic>
      <xdr:nvPicPr>
        <xdr:cNvPr id="37" name="Picture 25" descr="(]C$[$(P@@~((XN]1AV$E$L"/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3335000"/>
          <a:ext cx="200025" cy="422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73</xdr:row>
      <xdr:rowOff>142875</xdr:rowOff>
    </xdr:from>
    <xdr:to>
      <xdr:col>4</xdr:col>
      <xdr:colOff>1200150</xdr:colOff>
      <xdr:row>76</xdr:row>
      <xdr:rowOff>28575</xdr:rowOff>
    </xdr:to>
    <xdr:pic>
      <xdr:nvPicPr>
        <xdr:cNvPr id="38" name="Picture 24" descr="912HYD2GPNPD3CZP(SL@K(G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0500" y="13122275"/>
          <a:ext cx="6286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95251</xdr:colOff>
      <xdr:row>84</xdr:row>
      <xdr:rowOff>142874</xdr:rowOff>
    </xdr:from>
    <xdr:to>
      <xdr:col>0</xdr:col>
      <xdr:colOff>1019175</xdr:colOff>
      <xdr:row>86</xdr:row>
      <xdr:rowOff>76200</xdr:rowOff>
    </xdr:to>
    <xdr:pic>
      <xdr:nvPicPr>
        <xdr:cNvPr id="39" name="Picture 26" descr="_VZ`XTWB39}4CI[J_9PH1P4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5078074"/>
          <a:ext cx="581024" cy="28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83</xdr:row>
      <xdr:rowOff>47625</xdr:rowOff>
    </xdr:from>
    <xdr:to>
      <xdr:col>4</xdr:col>
      <xdr:colOff>1228725</xdr:colOff>
      <xdr:row>86</xdr:row>
      <xdr:rowOff>28575</xdr:rowOff>
    </xdr:to>
    <xdr:pic>
      <xdr:nvPicPr>
        <xdr:cNvPr id="40" name="Picture 30" descr="IMG_20130917_153425"/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0025" y="14805025"/>
          <a:ext cx="6223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63</xdr:row>
      <xdr:rowOff>28575</xdr:rowOff>
    </xdr:from>
    <xdr:to>
      <xdr:col>5</xdr:col>
      <xdr:colOff>0</xdr:colOff>
      <xdr:row>69</xdr:row>
      <xdr:rowOff>171450</xdr:rowOff>
    </xdr:to>
    <xdr:pic>
      <xdr:nvPicPr>
        <xdr:cNvPr id="41" name="Рисунок 4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0500" y="11229975"/>
          <a:ext cx="635000" cy="1209675"/>
        </a:xfrm>
        <a:prstGeom prst="rect">
          <a:avLst/>
        </a:prstGeom>
      </xdr:spPr>
    </xdr:pic>
    <xdr:clientData/>
  </xdr:twoCellAnchor>
  <xdr:twoCellAnchor>
    <xdr:from>
      <xdr:col>2</xdr:col>
      <xdr:colOff>1771650</xdr:colOff>
      <xdr:row>100</xdr:row>
      <xdr:rowOff>47625</xdr:rowOff>
    </xdr:from>
    <xdr:to>
      <xdr:col>3</xdr:col>
      <xdr:colOff>9525</xdr:colOff>
      <xdr:row>100</xdr:row>
      <xdr:rowOff>152400</xdr:rowOff>
    </xdr:to>
    <xdr:sp macro="" textlink="">
      <xdr:nvSpPr>
        <xdr:cNvPr id="42" name="Стрелка вправо с вырезом 41"/>
        <xdr:cNvSpPr/>
      </xdr:nvSpPr>
      <xdr:spPr>
        <a:xfrm>
          <a:off x="2012950" y="17827625"/>
          <a:ext cx="15875" cy="1047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100</xdr:row>
      <xdr:rowOff>38100</xdr:rowOff>
    </xdr:from>
    <xdr:to>
      <xdr:col>7</xdr:col>
      <xdr:colOff>47624</xdr:colOff>
      <xdr:row>100</xdr:row>
      <xdr:rowOff>180975</xdr:rowOff>
    </xdr:to>
    <xdr:sp macro="" textlink="">
      <xdr:nvSpPr>
        <xdr:cNvPr id="43" name="Стрелка вправо с вырезом 42"/>
        <xdr:cNvSpPr/>
      </xdr:nvSpPr>
      <xdr:spPr>
        <a:xfrm>
          <a:off x="4714875" y="17818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1895475</xdr:colOff>
      <xdr:row>100</xdr:row>
      <xdr:rowOff>38100</xdr:rowOff>
    </xdr:from>
    <xdr:to>
      <xdr:col>7</xdr:col>
      <xdr:colOff>47624</xdr:colOff>
      <xdr:row>100</xdr:row>
      <xdr:rowOff>180975</xdr:rowOff>
    </xdr:to>
    <xdr:sp macro="" textlink="">
      <xdr:nvSpPr>
        <xdr:cNvPr id="44" name="Стрелка вправо с вырезом 43"/>
        <xdr:cNvSpPr/>
      </xdr:nvSpPr>
      <xdr:spPr>
        <a:xfrm>
          <a:off x="4714875" y="17818100"/>
          <a:ext cx="44449" cy="14287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4</xdr:col>
      <xdr:colOff>123825</xdr:colOff>
      <xdr:row>93</xdr:row>
      <xdr:rowOff>161925</xdr:rowOff>
    </xdr:from>
    <xdr:to>
      <xdr:col>4</xdr:col>
      <xdr:colOff>1209675</xdr:colOff>
      <xdr:row>96</xdr:row>
      <xdr:rowOff>57150</xdr:rowOff>
    </xdr:to>
    <xdr:pic>
      <xdr:nvPicPr>
        <xdr:cNvPr id="45" name="Picture 8" descr="whitehose"/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225" y="16697325"/>
          <a:ext cx="552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94</xdr:row>
      <xdr:rowOff>95250</xdr:rowOff>
    </xdr:from>
    <xdr:to>
      <xdr:col>1</xdr:col>
      <xdr:colOff>0</xdr:colOff>
      <xdr:row>97</xdr:row>
      <xdr:rowOff>38100</xdr:rowOff>
    </xdr:to>
    <xdr:pic>
      <xdr:nvPicPr>
        <xdr:cNvPr id="46" name="Picture 7" descr="sealstrip"/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6808450"/>
          <a:ext cx="6159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247651</xdr:colOff>
      <xdr:row>0</xdr:row>
      <xdr:rowOff>114301</xdr:rowOff>
    </xdr:from>
    <xdr:to>
      <xdr:col>1</xdr:col>
      <xdr:colOff>638176</xdr:colOff>
      <xdr:row>0</xdr:row>
      <xdr:rowOff>742951</xdr:rowOff>
    </xdr:to>
    <xdr:grpSp>
      <xdr:nvGrpSpPr>
        <xdr:cNvPr id="47" name="Group 1"/>
        <xdr:cNvGrpSpPr>
          <a:grpSpLocks/>
        </xdr:cNvGrpSpPr>
      </xdr:nvGrpSpPr>
      <xdr:grpSpPr bwMode="auto">
        <a:xfrm>
          <a:off x="247651" y="114301"/>
          <a:ext cx="1749425" cy="628650"/>
          <a:chOff x="108723675" y="109482600"/>
          <a:chExt cx="1170000" cy="474273"/>
        </a:xfrm>
      </xdr:grpSpPr>
      <xdr:pic>
        <xdr:nvPicPr>
          <xdr:cNvPr id="48" name="Picture 2" descr="2999"/>
          <xdr:cNvPicPr>
            <a:picLocks noChangeAspect="1" noChangeArrowheads="1"/>
          </xdr:cNvPicPr>
        </xdr:nvPicPr>
        <xdr:blipFill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723675" y="109482600"/>
            <a:ext cx="652125" cy="4742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" name="Text Box 3"/>
          <xdr:cNvSpPr txBox="1">
            <a:spLocks noChangeArrowheads="1"/>
          </xdr:cNvSpPr>
        </xdr:nvSpPr>
        <xdr:spPr bwMode="auto">
          <a:xfrm>
            <a:off x="109243675" y="109572327"/>
            <a:ext cx="650000" cy="326864"/>
          </a:xfrm>
          <a:prstGeom prst="rect">
            <a:avLst/>
          </a:prstGeom>
          <a:noFill/>
          <a:ln w="9525" algn="in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000000"/>
                </a:solidFill>
                <a:latin typeface="Broadway"/>
              </a:rPr>
              <a:t>ELCO</a:t>
            </a: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23</xdr:row>
      <xdr:rowOff>219075</xdr:rowOff>
    </xdr:from>
    <xdr:to>
      <xdr:col>2</xdr:col>
      <xdr:colOff>1276350</xdr:colOff>
      <xdr:row>23</xdr:row>
      <xdr:rowOff>304800</xdr:rowOff>
    </xdr:to>
    <xdr:sp macro="" textlink="">
      <xdr:nvSpPr>
        <xdr:cNvPr id="2" name="Стрелка вправо с вырезом 1"/>
        <xdr:cNvSpPr/>
      </xdr:nvSpPr>
      <xdr:spPr>
        <a:xfrm>
          <a:off x="2016125" y="4270375"/>
          <a:ext cx="0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1162050</xdr:colOff>
      <xdr:row>23</xdr:row>
      <xdr:rowOff>200025</xdr:rowOff>
    </xdr:from>
    <xdr:to>
      <xdr:col>7</xdr:col>
      <xdr:colOff>0</xdr:colOff>
      <xdr:row>23</xdr:row>
      <xdr:rowOff>285750</xdr:rowOff>
    </xdr:to>
    <xdr:sp macro="" textlink="">
      <xdr:nvSpPr>
        <xdr:cNvPr id="3" name="Стрелка вправо с вырезом 2"/>
        <xdr:cNvSpPr/>
      </xdr:nvSpPr>
      <xdr:spPr>
        <a:xfrm>
          <a:off x="4705350" y="4264025"/>
          <a:ext cx="6350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1181100</xdr:colOff>
      <xdr:row>32</xdr:row>
      <xdr:rowOff>257175</xdr:rowOff>
    </xdr:from>
    <xdr:to>
      <xdr:col>3</xdr:col>
      <xdr:colOff>76200</xdr:colOff>
      <xdr:row>32</xdr:row>
      <xdr:rowOff>342900</xdr:rowOff>
    </xdr:to>
    <xdr:sp macro="" textlink="">
      <xdr:nvSpPr>
        <xdr:cNvPr id="4" name="Стрелка вправо с вырезом 3"/>
        <xdr:cNvSpPr/>
      </xdr:nvSpPr>
      <xdr:spPr>
        <a:xfrm>
          <a:off x="2019300" y="5870575"/>
          <a:ext cx="76200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1228725</xdr:colOff>
      <xdr:row>32</xdr:row>
      <xdr:rowOff>266700</xdr:rowOff>
    </xdr:from>
    <xdr:to>
      <xdr:col>7</xdr:col>
      <xdr:colOff>66675</xdr:colOff>
      <xdr:row>32</xdr:row>
      <xdr:rowOff>361950</xdr:rowOff>
    </xdr:to>
    <xdr:sp macro="" textlink="">
      <xdr:nvSpPr>
        <xdr:cNvPr id="5" name="Стрелка вправо с вырезом 4"/>
        <xdr:cNvSpPr/>
      </xdr:nvSpPr>
      <xdr:spPr>
        <a:xfrm>
          <a:off x="4708525" y="5867400"/>
          <a:ext cx="69850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1143000</xdr:colOff>
      <xdr:row>41</xdr:row>
      <xdr:rowOff>257175</xdr:rowOff>
    </xdr:from>
    <xdr:to>
      <xdr:col>3</xdr:col>
      <xdr:colOff>38100</xdr:colOff>
      <xdr:row>41</xdr:row>
      <xdr:rowOff>342900</xdr:rowOff>
    </xdr:to>
    <xdr:sp macro="" textlink="">
      <xdr:nvSpPr>
        <xdr:cNvPr id="6" name="Стрелка вправо с вырезом 5"/>
        <xdr:cNvSpPr/>
      </xdr:nvSpPr>
      <xdr:spPr>
        <a:xfrm>
          <a:off x="2019300" y="7470775"/>
          <a:ext cx="38100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1104900</xdr:colOff>
      <xdr:row>41</xdr:row>
      <xdr:rowOff>257175</xdr:rowOff>
    </xdr:from>
    <xdr:to>
      <xdr:col>6</xdr:col>
      <xdr:colOff>1381125</xdr:colOff>
      <xdr:row>41</xdr:row>
      <xdr:rowOff>342900</xdr:rowOff>
    </xdr:to>
    <xdr:sp macro="" textlink="">
      <xdr:nvSpPr>
        <xdr:cNvPr id="7" name="Стрелка вправо с вырезом 6"/>
        <xdr:cNvSpPr/>
      </xdr:nvSpPr>
      <xdr:spPr>
        <a:xfrm>
          <a:off x="4711700" y="7470775"/>
          <a:ext cx="0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981075</xdr:colOff>
      <xdr:row>59</xdr:row>
      <xdr:rowOff>238125</xdr:rowOff>
    </xdr:from>
    <xdr:to>
      <xdr:col>2</xdr:col>
      <xdr:colOff>1257300</xdr:colOff>
      <xdr:row>59</xdr:row>
      <xdr:rowOff>323850</xdr:rowOff>
    </xdr:to>
    <xdr:sp macro="" textlink="">
      <xdr:nvSpPr>
        <xdr:cNvPr id="8" name="Стрелка вправо с вырезом 7"/>
        <xdr:cNvSpPr/>
      </xdr:nvSpPr>
      <xdr:spPr>
        <a:xfrm>
          <a:off x="2022475" y="10664825"/>
          <a:ext cx="0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628651</xdr:colOff>
      <xdr:row>59</xdr:row>
      <xdr:rowOff>209550</xdr:rowOff>
    </xdr:from>
    <xdr:to>
      <xdr:col>6</xdr:col>
      <xdr:colOff>952501</xdr:colOff>
      <xdr:row>59</xdr:row>
      <xdr:rowOff>304800</xdr:rowOff>
    </xdr:to>
    <xdr:sp macro="" textlink="">
      <xdr:nvSpPr>
        <xdr:cNvPr id="9" name="Стрелка вправо с вырезом 8"/>
        <xdr:cNvSpPr/>
      </xdr:nvSpPr>
      <xdr:spPr>
        <a:xfrm>
          <a:off x="4667251" y="10661650"/>
          <a:ext cx="44450" cy="635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1114425</xdr:colOff>
      <xdr:row>50</xdr:row>
      <xdr:rowOff>228600</xdr:rowOff>
    </xdr:from>
    <xdr:to>
      <xdr:col>3</xdr:col>
      <xdr:colOff>9525</xdr:colOff>
      <xdr:row>51</xdr:row>
      <xdr:rowOff>9525</xdr:rowOff>
    </xdr:to>
    <xdr:sp macro="" textlink="">
      <xdr:nvSpPr>
        <xdr:cNvPr id="10" name="Стрелка вправо с вырезом 9"/>
        <xdr:cNvSpPr/>
      </xdr:nvSpPr>
      <xdr:spPr>
        <a:xfrm>
          <a:off x="2016125" y="9067800"/>
          <a:ext cx="12700" cy="95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1181100</xdr:colOff>
      <xdr:row>50</xdr:row>
      <xdr:rowOff>219075</xdr:rowOff>
    </xdr:from>
    <xdr:to>
      <xdr:col>7</xdr:col>
      <xdr:colOff>19050</xdr:colOff>
      <xdr:row>51</xdr:row>
      <xdr:rowOff>0</xdr:rowOff>
    </xdr:to>
    <xdr:sp macro="" textlink="">
      <xdr:nvSpPr>
        <xdr:cNvPr id="11" name="Стрелка вправо с вырезом 10"/>
        <xdr:cNvSpPr/>
      </xdr:nvSpPr>
      <xdr:spPr>
        <a:xfrm>
          <a:off x="4711700" y="9070975"/>
          <a:ext cx="19050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1104900</xdr:colOff>
      <xdr:row>77</xdr:row>
      <xdr:rowOff>228600</xdr:rowOff>
    </xdr:from>
    <xdr:to>
      <xdr:col>3</xdr:col>
      <xdr:colOff>0</xdr:colOff>
      <xdr:row>78</xdr:row>
      <xdr:rowOff>9525</xdr:rowOff>
    </xdr:to>
    <xdr:sp macro="" textlink="">
      <xdr:nvSpPr>
        <xdr:cNvPr id="12" name="Стрелка вправо с вырезом 11"/>
        <xdr:cNvSpPr/>
      </xdr:nvSpPr>
      <xdr:spPr>
        <a:xfrm>
          <a:off x="2019300" y="13868400"/>
          <a:ext cx="0" cy="9525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1190625</xdr:colOff>
      <xdr:row>77</xdr:row>
      <xdr:rowOff>200025</xdr:rowOff>
    </xdr:from>
    <xdr:to>
      <xdr:col>7</xdr:col>
      <xdr:colOff>28575</xdr:colOff>
      <xdr:row>77</xdr:row>
      <xdr:rowOff>295275</xdr:rowOff>
    </xdr:to>
    <xdr:sp macro="" textlink="">
      <xdr:nvSpPr>
        <xdr:cNvPr id="13" name="Стрелка вправо с вырезом 12"/>
        <xdr:cNvSpPr/>
      </xdr:nvSpPr>
      <xdr:spPr>
        <a:xfrm>
          <a:off x="4708525" y="13865225"/>
          <a:ext cx="31750" cy="635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2</xdr:col>
      <xdr:colOff>1085850</xdr:colOff>
      <xdr:row>68</xdr:row>
      <xdr:rowOff>295275</xdr:rowOff>
    </xdr:from>
    <xdr:to>
      <xdr:col>2</xdr:col>
      <xdr:colOff>1362075</xdr:colOff>
      <xdr:row>68</xdr:row>
      <xdr:rowOff>381000</xdr:rowOff>
    </xdr:to>
    <xdr:sp macro="" textlink="">
      <xdr:nvSpPr>
        <xdr:cNvPr id="14" name="Стрелка вправо с вырезом 13"/>
        <xdr:cNvSpPr/>
      </xdr:nvSpPr>
      <xdr:spPr>
        <a:xfrm>
          <a:off x="2012950" y="12271375"/>
          <a:ext cx="9525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>
    <xdr:from>
      <xdr:col>6</xdr:col>
      <xdr:colOff>1143001</xdr:colOff>
      <xdr:row>68</xdr:row>
      <xdr:rowOff>304800</xdr:rowOff>
    </xdr:from>
    <xdr:to>
      <xdr:col>7</xdr:col>
      <xdr:colOff>28576</xdr:colOff>
      <xdr:row>68</xdr:row>
      <xdr:rowOff>400050</xdr:rowOff>
    </xdr:to>
    <xdr:sp macro="" textlink="">
      <xdr:nvSpPr>
        <xdr:cNvPr id="15" name="Стрелка вправо с вырезом 14"/>
        <xdr:cNvSpPr/>
      </xdr:nvSpPr>
      <xdr:spPr>
        <a:xfrm>
          <a:off x="4711701" y="12268200"/>
          <a:ext cx="28575" cy="0"/>
        </a:xfrm>
        <a:prstGeom prst="notchedRightArrow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</a:endParaRPr>
        </a:p>
      </xdr:txBody>
    </xdr:sp>
    <xdr:clientData/>
  </xdr:twoCellAnchor>
  <xdr:twoCellAnchor editAs="oneCell">
    <xdr:from>
      <xdr:col>4</xdr:col>
      <xdr:colOff>104775</xdr:colOff>
      <xdr:row>36</xdr:row>
      <xdr:rowOff>342900</xdr:rowOff>
    </xdr:from>
    <xdr:to>
      <xdr:col>4</xdr:col>
      <xdr:colOff>1110029</xdr:colOff>
      <xdr:row>37</xdr:row>
      <xdr:rowOff>733425</xdr:rowOff>
    </xdr:to>
    <xdr:pic>
      <xdr:nvPicPr>
        <xdr:cNvPr id="16" name="Picture 26" descr="胶片图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7175" y="6578600"/>
          <a:ext cx="573454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19050</xdr:rowOff>
    </xdr:from>
    <xdr:to>
      <xdr:col>0</xdr:col>
      <xdr:colOff>1005254</xdr:colOff>
      <xdr:row>46</xdr:row>
      <xdr:rowOff>498475</xdr:rowOff>
    </xdr:to>
    <xdr:pic>
      <xdr:nvPicPr>
        <xdr:cNvPr id="17" name="Picture 26" descr="胶片图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0"/>
          <a:ext cx="675054" cy="33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133350</xdr:colOff>
      <xdr:row>44</xdr:row>
      <xdr:rowOff>228600</xdr:rowOff>
    </xdr:from>
    <xdr:to>
      <xdr:col>4</xdr:col>
      <xdr:colOff>1138604</xdr:colOff>
      <xdr:row>46</xdr:row>
      <xdr:rowOff>422275</xdr:rowOff>
    </xdr:to>
    <xdr:pic>
      <xdr:nvPicPr>
        <xdr:cNvPr id="18" name="Picture 26" descr="胶片图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5750" y="8001000"/>
          <a:ext cx="535354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54</xdr:row>
      <xdr:rowOff>209550</xdr:rowOff>
    </xdr:from>
    <xdr:to>
      <xdr:col>0</xdr:col>
      <xdr:colOff>1052879</xdr:colOff>
      <xdr:row>55</xdr:row>
      <xdr:rowOff>688975</xdr:rowOff>
    </xdr:to>
    <xdr:pic>
      <xdr:nvPicPr>
        <xdr:cNvPr id="19" name="Picture 26" descr="胶片图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772650"/>
          <a:ext cx="624254" cy="18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123825</xdr:colOff>
      <xdr:row>54</xdr:row>
      <xdr:rowOff>190500</xdr:rowOff>
    </xdr:from>
    <xdr:to>
      <xdr:col>4</xdr:col>
      <xdr:colOff>1129079</xdr:colOff>
      <xdr:row>55</xdr:row>
      <xdr:rowOff>669925</xdr:rowOff>
    </xdr:to>
    <xdr:pic>
      <xdr:nvPicPr>
        <xdr:cNvPr id="20" name="Picture 26" descr="胶片图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6225" y="9779000"/>
          <a:ext cx="548054" cy="17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</xdr:row>
      <xdr:rowOff>342900</xdr:rowOff>
    </xdr:from>
    <xdr:to>
      <xdr:col>0</xdr:col>
      <xdr:colOff>1005254</xdr:colOff>
      <xdr:row>64</xdr:row>
      <xdr:rowOff>1276350</xdr:rowOff>
    </xdr:to>
    <xdr:pic>
      <xdr:nvPicPr>
        <xdr:cNvPr id="21" name="Picture 26" descr="胶片图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557000"/>
          <a:ext cx="67505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247651</xdr:colOff>
      <xdr:row>0</xdr:row>
      <xdr:rowOff>114301</xdr:rowOff>
    </xdr:from>
    <xdr:to>
      <xdr:col>1</xdr:col>
      <xdr:colOff>638176</xdr:colOff>
      <xdr:row>0</xdr:row>
      <xdr:rowOff>742951</xdr:rowOff>
    </xdr:to>
    <xdr:grpSp>
      <xdr:nvGrpSpPr>
        <xdr:cNvPr id="22" name="Group 1"/>
        <xdr:cNvGrpSpPr>
          <a:grpSpLocks/>
        </xdr:cNvGrpSpPr>
      </xdr:nvGrpSpPr>
      <xdr:grpSpPr bwMode="auto">
        <a:xfrm>
          <a:off x="247651" y="114301"/>
          <a:ext cx="1749425" cy="628650"/>
          <a:chOff x="108723675" y="109482600"/>
          <a:chExt cx="1170000" cy="474273"/>
        </a:xfrm>
      </xdr:grpSpPr>
      <xdr:pic>
        <xdr:nvPicPr>
          <xdr:cNvPr id="23" name="Picture 2" descr="299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723675" y="109482600"/>
            <a:ext cx="652125" cy="4742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" name="Text Box 3"/>
          <xdr:cNvSpPr txBox="1">
            <a:spLocks noChangeArrowheads="1"/>
          </xdr:cNvSpPr>
        </xdr:nvSpPr>
        <xdr:spPr bwMode="auto">
          <a:xfrm>
            <a:off x="109243675" y="109572327"/>
            <a:ext cx="650000" cy="326864"/>
          </a:xfrm>
          <a:prstGeom prst="rect">
            <a:avLst/>
          </a:prstGeom>
          <a:noFill/>
          <a:ln w="9525" algn="in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000000"/>
                </a:solidFill>
                <a:latin typeface="Broadway"/>
              </a:rPr>
              <a:t>ELCO</a:t>
            </a: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1765300</xdr:colOff>
      <xdr:row>0</xdr:row>
      <xdr:rowOff>698500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0"/>
          <a:ext cx="1765300" cy="698500"/>
          <a:chOff x="108723675" y="109482600"/>
          <a:chExt cx="1170000" cy="474273"/>
        </a:xfrm>
      </xdr:grpSpPr>
      <xdr:pic>
        <xdr:nvPicPr>
          <xdr:cNvPr id="3" name="Picture 2" descr="2999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8723675" y="109482600"/>
            <a:ext cx="652125" cy="4742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09243675" y="109572327"/>
            <a:ext cx="650000" cy="326864"/>
          </a:xfrm>
          <a:prstGeom prst="rect">
            <a:avLst/>
          </a:prstGeom>
          <a:noFill/>
          <a:ln w="9525" algn="in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1">
              <a:defRPr sz="1000"/>
            </a:pPr>
            <a:r>
              <a:rPr lang="en-US" sz="1600" b="0" i="0" strike="noStrike">
                <a:solidFill>
                  <a:srgbClr val="000000"/>
                </a:solidFill>
                <a:latin typeface="Broadway"/>
              </a:rPr>
              <a:t>ELCO</a:t>
            </a: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en-US" sz="16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lco-adv.com/catalog/-/cid/126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A20"/>
  <sheetViews>
    <sheetView tabSelected="1" workbookViewId="0"/>
  </sheetViews>
  <sheetFormatPr baseColWidth="10" defaultRowHeight="14" x14ac:dyDescent="0"/>
  <cols>
    <col min="1" max="1" width="108.5" customWidth="1"/>
  </cols>
  <sheetData>
    <row r="1" spans="1:1" ht="90">
      <c r="A1" s="55" t="s">
        <v>223</v>
      </c>
    </row>
    <row r="2" spans="1:1" ht="28">
      <c r="A2" s="56" t="s">
        <v>224</v>
      </c>
    </row>
    <row r="3" spans="1:1" ht="15">
      <c r="A3" s="57" t="s">
        <v>225</v>
      </c>
    </row>
    <row r="4" spans="1:1" ht="15">
      <c r="A4" s="58" t="s">
        <v>226</v>
      </c>
    </row>
    <row r="5" spans="1:1" ht="15">
      <c r="A5" s="58" t="s">
        <v>227</v>
      </c>
    </row>
    <row r="6" spans="1:1" ht="15">
      <c r="A6" s="58" t="s">
        <v>228</v>
      </c>
    </row>
    <row r="7" spans="1:1" ht="15">
      <c r="A7" s="58" t="s">
        <v>229</v>
      </c>
    </row>
    <row r="8" spans="1:1" ht="15">
      <c r="A8" s="58" t="s">
        <v>230</v>
      </c>
    </row>
    <row r="9" spans="1:1" ht="15">
      <c r="A9" s="58" t="s">
        <v>231</v>
      </c>
    </row>
    <row r="10" spans="1:1" ht="15">
      <c r="A10" s="59" t="s">
        <v>232</v>
      </c>
    </row>
    <row r="11" spans="1:1" ht="15">
      <c r="A11" s="58"/>
    </row>
    <row r="12" spans="1:1" ht="15">
      <c r="A12" s="60" t="s">
        <v>233</v>
      </c>
    </row>
    <row r="13" spans="1:1" ht="15">
      <c r="A13" s="58" t="s">
        <v>234</v>
      </c>
    </row>
    <row r="14" spans="1:1" ht="15">
      <c r="A14" s="58" t="s">
        <v>235</v>
      </c>
    </row>
    <row r="15" spans="1:1" ht="15">
      <c r="A15" s="58" t="s">
        <v>236</v>
      </c>
    </row>
    <row r="16" spans="1:1" ht="15">
      <c r="A16" s="58" t="s">
        <v>237</v>
      </c>
    </row>
    <row r="17" spans="1:1" ht="15">
      <c r="A17" s="61" t="s">
        <v>238</v>
      </c>
    </row>
    <row r="18" spans="1:1" ht="15">
      <c r="A18" s="62" t="s">
        <v>239</v>
      </c>
    </row>
    <row r="19" spans="1:1" ht="15">
      <c r="A19" s="63"/>
    </row>
    <row r="20" spans="1:1">
      <c r="A20" s="64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39997558519241921"/>
  </sheetPr>
  <dimension ref="A1:Q111"/>
  <sheetViews>
    <sheetView workbookViewId="0">
      <selection activeCell="A3" sqref="A3:H3"/>
    </sheetView>
  </sheetViews>
  <sheetFormatPr baseColWidth="10" defaultColWidth="8.83203125" defaultRowHeight="14" x14ac:dyDescent="0"/>
  <cols>
    <col min="1" max="1" width="17.83203125" customWidth="1"/>
    <col min="2" max="2" width="11.33203125" customWidth="1"/>
    <col min="3" max="3" width="32.5" customWidth="1"/>
    <col min="4" max="4" width="12.6640625" customWidth="1"/>
    <col min="5" max="5" width="18.5" customWidth="1"/>
    <col min="6" max="6" width="11.5" customWidth="1"/>
    <col min="7" max="7" width="33.5" customWidth="1"/>
    <col min="8" max="8" width="11.33203125" customWidth="1"/>
    <col min="9" max="9" width="30.33203125" customWidth="1"/>
  </cols>
  <sheetData>
    <row r="1" spans="1:17" ht="88.5" customHeight="1" thickBot="1">
      <c r="A1" s="78" t="s">
        <v>99</v>
      </c>
      <c r="B1" s="79"/>
      <c r="C1" s="79"/>
      <c r="D1" s="79"/>
      <c r="E1" s="79"/>
      <c r="F1" s="79"/>
      <c r="G1" s="79"/>
      <c r="H1" s="80"/>
      <c r="I1" s="28"/>
      <c r="J1" s="28"/>
      <c r="K1" s="28"/>
      <c r="L1" s="28"/>
      <c r="M1" s="1"/>
      <c r="N1" s="1"/>
      <c r="O1" s="1"/>
      <c r="P1" s="1"/>
      <c r="Q1" s="1"/>
    </row>
    <row r="2" spans="1:17" ht="33.75" customHeight="1" thickBot="1">
      <c r="A2" s="81"/>
      <c r="B2" s="82"/>
      <c r="C2" s="82"/>
      <c r="D2" s="82"/>
      <c r="E2" s="82"/>
      <c r="F2" s="82"/>
      <c r="G2" s="83"/>
      <c r="H2" s="27">
        <v>6.8</v>
      </c>
    </row>
    <row r="3" spans="1:17" ht="77.25" customHeight="1" thickBot="1">
      <c r="A3" s="84" t="s">
        <v>98</v>
      </c>
      <c r="B3" s="85"/>
      <c r="C3" s="85"/>
      <c r="D3" s="85"/>
      <c r="E3" s="86"/>
      <c r="F3" s="86"/>
      <c r="G3" s="86"/>
      <c r="H3" s="87"/>
    </row>
    <row r="4" spans="1:17" ht="18" customHeight="1">
      <c r="A4" s="69"/>
      <c r="B4" s="15" t="s">
        <v>19</v>
      </c>
      <c r="C4" s="14" t="s">
        <v>97</v>
      </c>
      <c r="D4" s="13" t="s">
        <v>17</v>
      </c>
      <c r="E4" s="69"/>
      <c r="F4" s="15"/>
      <c r="G4" s="26"/>
      <c r="H4" s="13"/>
    </row>
    <row r="5" spans="1:17" ht="30.75" customHeight="1">
      <c r="A5" s="70"/>
      <c r="B5" s="9" t="s">
        <v>15</v>
      </c>
      <c r="C5" s="12" t="s">
        <v>96</v>
      </c>
      <c r="D5" s="90">
        <f>3008/H2</f>
        <v>442.35294117647061</v>
      </c>
      <c r="E5" s="70"/>
      <c r="F5" s="9"/>
      <c r="G5" s="8"/>
      <c r="H5" s="25"/>
    </row>
    <row r="6" spans="1:17" ht="43.5" customHeight="1">
      <c r="A6" s="70"/>
      <c r="B6" s="9" t="s">
        <v>12</v>
      </c>
      <c r="C6" s="8" t="s">
        <v>95</v>
      </c>
      <c r="D6" s="91"/>
      <c r="E6" s="70"/>
      <c r="F6" s="9"/>
      <c r="G6" s="8"/>
      <c r="H6" s="24"/>
    </row>
    <row r="7" spans="1:17" ht="29.25" customHeight="1">
      <c r="A7" s="70"/>
      <c r="B7" s="10" t="s">
        <v>10</v>
      </c>
      <c r="C7" s="8" t="s">
        <v>94</v>
      </c>
      <c r="D7" s="91"/>
      <c r="E7" s="70"/>
      <c r="F7" s="10"/>
      <c r="G7" s="8"/>
      <c r="H7" s="88"/>
    </row>
    <row r="8" spans="1:17" ht="30" customHeight="1">
      <c r="A8" s="70"/>
      <c r="B8" s="9" t="s">
        <v>67</v>
      </c>
      <c r="C8" s="8" t="s">
        <v>93</v>
      </c>
      <c r="D8" s="91"/>
      <c r="E8" s="70"/>
      <c r="F8" s="9"/>
      <c r="G8" s="8"/>
      <c r="H8" s="89"/>
    </row>
    <row r="9" spans="1:17" ht="24" customHeight="1">
      <c r="A9" s="70"/>
      <c r="B9" s="9" t="s">
        <v>63</v>
      </c>
      <c r="C9" s="17">
        <v>2.7E-2</v>
      </c>
      <c r="D9" s="91"/>
      <c r="E9" s="70"/>
      <c r="F9" s="9"/>
      <c r="G9" s="17"/>
      <c r="H9" s="24"/>
    </row>
    <row r="10" spans="1:17" ht="18" customHeight="1">
      <c r="A10" s="70"/>
      <c r="B10" s="9" t="s">
        <v>6</v>
      </c>
      <c r="C10" s="8" t="s">
        <v>92</v>
      </c>
      <c r="D10" s="92"/>
      <c r="E10" s="70"/>
      <c r="F10" s="9"/>
      <c r="G10" s="8"/>
      <c r="H10" s="23"/>
    </row>
    <row r="11" spans="1:17" ht="18" customHeight="1">
      <c r="A11" s="70"/>
      <c r="B11" s="72" t="s">
        <v>5</v>
      </c>
      <c r="C11" s="73"/>
      <c r="D11" s="7"/>
      <c r="E11" s="70"/>
      <c r="F11" s="72"/>
      <c r="G11" s="74"/>
      <c r="H11" s="22"/>
    </row>
    <row r="12" spans="1:17" ht="18.75" customHeight="1" thickBot="1">
      <c r="A12" s="71"/>
      <c r="B12" s="75" t="s">
        <v>3</v>
      </c>
      <c r="C12" s="76"/>
      <c r="D12" s="6">
        <f>D11*D5</f>
        <v>0</v>
      </c>
      <c r="E12" s="71"/>
      <c r="F12" s="75" t="s">
        <v>3</v>
      </c>
      <c r="G12" s="77"/>
      <c r="H12" s="21">
        <f>H10*H11</f>
        <v>0</v>
      </c>
    </row>
    <row r="13" spans="1:17" ht="20.25" customHeight="1" thickBot="1">
      <c r="A13" s="20"/>
      <c r="B13" s="19"/>
      <c r="C13" s="19"/>
      <c r="D13" s="19"/>
      <c r="E13" s="19"/>
      <c r="F13" s="19"/>
      <c r="G13" s="19"/>
      <c r="H13" s="18"/>
    </row>
    <row r="14" spans="1:17">
      <c r="A14" s="69"/>
      <c r="B14" s="15" t="s">
        <v>19</v>
      </c>
      <c r="C14" s="14" t="s">
        <v>91</v>
      </c>
      <c r="D14" s="13" t="s">
        <v>17</v>
      </c>
      <c r="E14" s="69"/>
      <c r="F14" s="15" t="s">
        <v>19</v>
      </c>
      <c r="G14" s="14" t="s">
        <v>90</v>
      </c>
      <c r="H14" s="13" t="s">
        <v>17</v>
      </c>
    </row>
    <row r="15" spans="1:17" ht="24">
      <c r="A15" s="70"/>
      <c r="B15" s="9" t="s">
        <v>15</v>
      </c>
      <c r="C15" s="12" t="s">
        <v>89</v>
      </c>
      <c r="D15" s="90">
        <f>1980/H2</f>
        <v>291.1764705882353</v>
      </c>
      <c r="E15" s="70"/>
      <c r="F15" s="9" t="s">
        <v>15</v>
      </c>
      <c r="G15" s="12" t="s">
        <v>88</v>
      </c>
      <c r="H15" s="90">
        <f>1980/H2</f>
        <v>291.1764705882353</v>
      </c>
    </row>
    <row r="16" spans="1:17" ht="61.5" customHeight="1">
      <c r="A16" s="70"/>
      <c r="B16" s="9" t="s">
        <v>12</v>
      </c>
      <c r="C16" s="8" t="s">
        <v>87</v>
      </c>
      <c r="D16" s="93"/>
      <c r="E16" s="70"/>
      <c r="F16" s="9" t="s">
        <v>12</v>
      </c>
      <c r="G16" s="8" t="s">
        <v>86</v>
      </c>
      <c r="H16" s="93"/>
    </row>
    <row r="17" spans="1:8" ht="78" customHeight="1">
      <c r="A17" s="70"/>
      <c r="B17" s="10" t="s">
        <v>85</v>
      </c>
      <c r="C17" s="8" t="s">
        <v>84</v>
      </c>
      <c r="D17" s="93"/>
      <c r="E17" s="70"/>
      <c r="F17" s="10" t="s">
        <v>83</v>
      </c>
      <c r="G17" s="8" t="s">
        <v>82</v>
      </c>
      <c r="H17" s="93"/>
    </row>
    <row r="18" spans="1:8" ht="19.5" customHeight="1">
      <c r="A18" s="70"/>
      <c r="B18" s="9" t="s">
        <v>67</v>
      </c>
      <c r="C18" s="8" t="s">
        <v>81</v>
      </c>
      <c r="D18" s="93"/>
      <c r="E18" s="70"/>
      <c r="F18" s="9" t="s">
        <v>42</v>
      </c>
      <c r="G18" s="8" t="s">
        <v>81</v>
      </c>
      <c r="H18" s="93"/>
    </row>
    <row r="19" spans="1:8">
      <c r="A19" s="70"/>
      <c r="B19" s="9" t="s">
        <v>63</v>
      </c>
      <c r="C19" s="17" t="s">
        <v>80</v>
      </c>
      <c r="D19" s="93"/>
      <c r="E19" s="70"/>
      <c r="F19" s="9" t="s">
        <v>63</v>
      </c>
      <c r="G19" s="17" t="s">
        <v>80</v>
      </c>
      <c r="H19" s="93"/>
    </row>
    <row r="20" spans="1:8">
      <c r="A20" s="70"/>
      <c r="B20" s="9" t="s">
        <v>6</v>
      </c>
      <c r="C20" s="8" t="s">
        <v>79</v>
      </c>
      <c r="D20" s="94"/>
      <c r="E20" s="70"/>
      <c r="F20" s="9" t="s">
        <v>6</v>
      </c>
      <c r="G20" s="8" t="s">
        <v>78</v>
      </c>
      <c r="H20" s="94"/>
    </row>
    <row r="21" spans="1:8" ht="18" customHeight="1">
      <c r="A21" s="70"/>
      <c r="B21" s="72" t="s">
        <v>5</v>
      </c>
      <c r="C21" s="73"/>
      <c r="D21" s="7"/>
      <c r="E21" s="70"/>
      <c r="F21" s="72" t="s">
        <v>4</v>
      </c>
      <c r="G21" s="74"/>
      <c r="H21" s="7"/>
    </row>
    <row r="22" spans="1:8" ht="15" thickBot="1">
      <c r="A22" s="71"/>
      <c r="B22" s="75" t="s">
        <v>3</v>
      </c>
      <c r="C22" s="76"/>
      <c r="D22" s="6">
        <f>D21*D15</f>
        <v>0</v>
      </c>
      <c r="E22" s="71"/>
      <c r="F22" s="75" t="s">
        <v>3</v>
      </c>
      <c r="G22" s="77"/>
      <c r="H22" s="6">
        <f>H21*H15</f>
        <v>0</v>
      </c>
    </row>
    <row r="23" spans="1:8" ht="15" thickBot="1">
      <c r="A23" s="1"/>
      <c r="B23" s="95"/>
      <c r="C23" s="95"/>
      <c r="D23" s="95"/>
      <c r="E23" s="95"/>
      <c r="F23" s="95"/>
      <c r="G23" s="95"/>
      <c r="H23" s="95"/>
    </row>
    <row r="24" spans="1:8">
      <c r="A24" s="69"/>
      <c r="B24" s="15" t="s">
        <v>19</v>
      </c>
      <c r="C24" s="14" t="s">
        <v>77</v>
      </c>
      <c r="D24" s="13" t="s">
        <v>17</v>
      </c>
      <c r="E24" s="69"/>
      <c r="F24" s="15" t="s">
        <v>19</v>
      </c>
      <c r="G24" s="14" t="s">
        <v>76</v>
      </c>
      <c r="H24" s="13" t="s">
        <v>17</v>
      </c>
    </row>
    <row r="25" spans="1:8" ht="36">
      <c r="A25" s="70"/>
      <c r="B25" s="9" t="s">
        <v>15</v>
      </c>
      <c r="C25" s="12" t="s">
        <v>75</v>
      </c>
      <c r="D25" s="90">
        <f>2990/H2</f>
        <v>439.70588235294116</v>
      </c>
      <c r="E25" s="70"/>
      <c r="F25" s="9" t="s">
        <v>15</v>
      </c>
      <c r="G25" s="12" t="s">
        <v>74</v>
      </c>
      <c r="H25" s="90">
        <f>3980/H2</f>
        <v>585.29411764705878</v>
      </c>
    </row>
    <row r="26" spans="1:8" ht="67.5" customHeight="1">
      <c r="A26" s="70"/>
      <c r="B26" s="9" t="s">
        <v>12</v>
      </c>
      <c r="C26" s="8" t="s">
        <v>73</v>
      </c>
      <c r="D26" s="93"/>
      <c r="E26" s="70"/>
      <c r="F26" s="9" t="s">
        <v>12</v>
      </c>
      <c r="G26" s="8" t="s">
        <v>72</v>
      </c>
      <c r="H26" s="93"/>
    </row>
    <row r="27" spans="1:8" ht="168" customHeight="1">
      <c r="A27" s="70"/>
      <c r="B27" s="10" t="s">
        <v>71</v>
      </c>
      <c r="C27" s="8" t="s">
        <v>70</v>
      </c>
      <c r="D27" s="93"/>
      <c r="E27" s="70"/>
      <c r="F27" s="10" t="s">
        <v>69</v>
      </c>
      <c r="G27" s="8" t="s">
        <v>68</v>
      </c>
      <c r="H27" s="93"/>
    </row>
    <row r="28" spans="1:8" ht="22">
      <c r="A28" s="70"/>
      <c r="B28" s="9" t="s">
        <v>67</v>
      </c>
      <c r="C28" s="8" t="s">
        <v>66</v>
      </c>
      <c r="D28" s="93"/>
      <c r="E28" s="70"/>
      <c r="F28" s="9" t="s">
        <v>42</v>
      </c>
      <c r="G28" s="8" t="s">
        <v>65</v>
      </c>
      <c r="H28" s="93"/>
    </row>
    <row r="29" spans="1:8">
      <c r="A29" s="70"/>
      <c r="B29" s="9" t="s">
        <v>63</v>
      </c>
      <c r="C29" s="17" t="s">
        <v>64</v>
      </c>
      <c r="D29" s="93"/>
      <c r="E29" s="70"/>
      <c r="F29" s="9" t="s">
        <v>63</v>
      </c>
      <c r="G29" s="8" t="s">
        <v>62</v>
      </c>
      <c r="H29" s="93"/>
    </row>
    <row r="30" spans="1:8">
      <c r="A30" s="70"/>
      <c r="B30" s="9" t="s">
        <v>6</v>
      </c>
      <c r="C30" s="8" t="s">
        <v>61</v>
      </c>
      <c r="D30" s="94"/>
      <c r="E30" s="70"/>
      <c r="F30" s="9" t="s">
        <v>6</v>
      </c>
      <c r="G30" s="8"/>
      <c r="H30" s="96"/>
    </row>
    <row r="31" spans="1:8" ht="20.25" customHeight="1">
      <c r="A31" s="70"/>
      <c r="B31" s="72" t="s">
        <v>5</v>
      </c>
      <c r="C31" s="73"/>
      <c r="D31" s="7"/>
      <c r="E31" s="70"/>
      <c r="F31" s="72" t="s">
        <v>4</v>
      </c>
      <c r="G31" s="74"/>
      <c r="H31" s="7"/>
    </row>
    <row r="32" spans="1:8" ht="15" thickBot="1">
      <c r="A32" s="71"/>
      <c r="B32" s="75" t="s">
        <v>3</v>
      </c>
      <c r="C32" s="76"/>
      <c r="D32" s="6">
        <f>D31*D25</f>
        <v>0</v>
      </c>
      <c r="E32" s="71"/>
      <c r="F32" s="75" t="s">
        <v>3</v>
      </c>
      <c r="G32" s="77"/>
      <c r="H32" s="6">
        <f>H31*H25</f>
        <v>0</v>
      </c>
    </row>
    <row r="33" spans="1:8" ht="16" thickBot="1">
      <c r="A33" s="5"/>
      <c r="B33" s="4"/>
      <c r="C33" s="4"/>
      <c r="D33" s="3"/>
      <c r="E33" s="5"/>
      <c r="F33" s="4"/>
      <c r="G33" s="4"/>
      <c r="H33" s="3"/>
    </row>
    <row r="34" spans="1:8">
      <c r="A34" s="69"/>
      <c r="B34" s="15" t="s">
        <v>19</v>
      </c>
      <c r="C34" s="14" t="s">
        <v>60</v>
      </c>
      <c r="D34" s="13" t="s">
        <v>17</v>
      </c>
      <c r="E34" s="69"/>
      <c r="F34" s="15" t="s">
        <v>19</v>
      </c>
      <c r="G34" s="14" t="s">
        <v>59</v>
      </c>
      <c r="H34" s="13" t="s">
        <v>17</v>
      </c>
    </row>
    <row r="35" spans="1:8">
      <c r="A35" s="70"/>
      <c r="B35" s="9" t="s">
        <v>15</v>
      </c>
      <c r="C35" s="12" t="s">
        <v>58</v>
      </c>
      <c r="D35" s="90">
        <f>200/H2</f>
        <v>29.411764705882355</v>
      </c>
      <c r="E35" s="70"/>
      <c r="F35" s="9" t="s">
        <v>15</v>
      </c>
      <c r="G35" s="12" t="s">
        <v>57</v>
      </c>
      <c r="H35" s="90">
        <f>150/H2</f>
        <v>22.058823529411764</v>
      </c>
    </row>
    <row r="36" spans="1:8">
      <c r="A36" s="70"/>
      <c r="B36" s="9" t="s">
        <v>12</v>
      </c>
      <c r="C36" s="8" t="s">
        <v>56</v>
      </c>
      <c r="D36" s="93"/>
      <c r="E36" s="70"/>
      <c r="F36" s="9" t="s">
        <v>12</v>
      </c>
      <c r="G36" s="8" t="s">
        <v>55</v>
      </c>
      <c r="H36" s="93"/>
    </row>
    <row r="37" spans="1:8">
      <c r="A37" s="70"/>
      <c r="B37" s="10" t="s">
        <v>10</v>
      </c>
      <c r="C37" s="11" t="s">
        <v>54</v>
      </c>
      <c r="D37" s="93"/>
      <c r="E37" s="70"/>
      <c r="F37" s="10" t="s">
        <v>9</v>
      </c>
      <c r="G37" s="8"/>
      <c r="H37" s="93"/>
    </row>
    <row r="38" spans="1:8" ht="22">
      <c r="A38" s="70"/>
      <c r="B38" s="9" t="s">
        <v>8</v>
      </c>
      <c r="C38" s="8"/>
      <c r="D38" s="93"/>
      <c r="E38" s="70"/>
      <c r="F38" s="9" t="s">
        <v>42</v>
      </c>
      <c r="G38" s="8"/>
      <c r="H38" s="93"/>
    </row>
    <row r="39" spans="1:8">
      <c r="A39" s="70"/>
      <c r="B39" s="9"/>
      <c r="C39" s="8"/>
      <c r="D39" s="93"/>
      <c r="E39" s="70"/>
      <c r="F39" s="9" t="s">
        <v>41</v>
      </c>
      <c r="G39" s="8" t="s">
        <v>40</v>
      </c>
      <c r="H39" s="93"/>
    </row>
    <row r="40" spans="1:8">
      <c r="A40" s="70"/>
      <c r="B40" s="9" t="s">
        <v>6</v>
      </c>
      <c r="C40" s="8"/>
      <c r="D40" s="94"/>
      <c r="E40" s="70"/>
      <c r="F40" s="9" t="s">
        <v>6</v>
      </c>
      <c r="G40" s="8"/>
      <c r="H40" s="94"/>
    </row>
    <row r="41" spans="1:8">
      <c r="A41" s="70"/>
      <c r="B41" s="72" t="s">
        <v>5</v>
      </c>
      <c r="C41" s="73"/>
      <c r="D41" s="16"/>
      <c r="E41" s="70"/>
      <c r="F41" s="72" t="s">
        <v>4</v>
      </c>
      <c r="G41" s="74"/>
      <c r="H41" s="16"/>
    </row>
    <row r="42" spans="1:8" ht="15" thickBot="1">
      <c r="A42" s="71"/>
      <c r="B42" s="75" t="s">
        <v>3</v>
      </c>
      <c r="C42" s="76"/>
      <c r="D42" s="6">
        <f>D41*D35</f>
        <v>0</v>
      </c>
      <c r="E42" s="71"/>
      <c r="F42" s="75" t="s">
        <v>3</v>
      </c>
      <c r="G42" s="77"/>
      <c r="H42" s="6">
        <f>H41*H35</f>
        <v>0</v>
      </c>
    </row>
    <row r="43" spans="1:8" ht="16" thickBot="1">
      <c r="A43" s="5"/>
      <c r="B43" s="4"/>
      <c r="C43" s="4"/>
      <c r="D43" s="3"/>
      <c r="E43" s="5"/>
      <c r="F43" s="4"/>
      <c r="G43" s="4"/>
      <c r="H43" s="3"/>
    </row>
    <row r="44" spans="1:8">
      <c r="A44" s="69"/>
      <c r="B44" s="15" t="s">
        <v>19</v>
      </c>
      <c r="C44" s="14" t="s">
        <v>53</v>
      </c>
      <c r="D44" s="13" t="s">
        <v>17</v>
      </c>
      <c r="E44" s="69"/>
      <c r="F44" s="15" t="s">
        <v>19</v>
      </c>
      <c r="G44" s="14" t="s">
        <v>52</v>
      </c>
      <c r="H44" s="13" t="s">
        <v>17</v>
      </c>
    </row>
    <row r="45" spans="1:8">
      <c r="A45" s="70"/>
      <c r="B45" s="9" t="s">
        <v>15</v>
      </c>
      <c r="C45" s="8" t="s">
        <v>51</v>
      </c>
      <c r="D45" s="90">
        <f>120/H2</f>
        <v>17.647058823529413</v>
      </c>
      <c r="E45" s="70"/>
      <c r="F45" s="9" t="s">
        <v>15</v>
      </c>
      <c r="G45" s="8" t="s">
        <v>50</v>
      </c>
      <c r="H45" s="90">
        <f>40/H2</f>
        <v>5.882352941176471</v>
      </c>
    </row>
    <row r="46" spans="1:8">
      <c r="A46" s="70"/>
      <c r="B46" s="9" t="s">
        <v>12</v>
      </c>
      <c r="C46" s="8"/>
      <c r="D46" s="93"/>
      <c r="E46" s="70"/>
      <c r="F46" s="9" t="s">
        <v>12</v>
      </c>
      <c r="G46" s="8" t="s">
        <v>35</v>
      </c>
      <c r="H46" s="93"/>
    </row>
    <row r="47" spans="1:8">
      <c r="A47" s="70"/>
      <c r="B47" s="10" t="s">
        <v>10</v>
      </c>
      <c r="C47" s="11"/>
      <c r="D47" s="93"/>
      <c r="E47" s="70"/>
      <c r="F47" s="10" t="s">
        <v>9</v>
      </c>
      <c r="G47" s="8"/>
      <c r="H47" s="93"/>
    </row>
    <row r="48" spans="1:8">
      <c r="A48" s="70"/>
      <c r="B48" s="9" t="s">
        <v>8</v>
      </c>
      <c r="C48" s="8"/>
      <c r="D48" s="93"/>
      <c r="E48" s="70"/>
      <c r="F48" s="9" t="s">
        <v>7</v>
      </c>
      <c r="G48" s="8"/>
      <c r="H48" s="93"/>
    </row>
    <row r="49" spans="1:8">
      <c r="A49" s="70"/>
      <c r="B49" s="9"/>
      <c r="C49" s="8"/>
      <c r="D49" s="93"/>
      <c r="E49" s="70"/>
      <c r="F49" s="9"/>
      <c r="G49" s="8"/>
      <c r="H49" s="93"/>
    </row>
    <row r="50" spans="1:8">
      <c r="A50" s="70"/>
      <c r="B50" s="9" t="s">
        <v>6</v>
      </c>
      <c r="C50" s="8"/>
      <c r="D50" s="94"/>
      <c r="E50" s="70"/>
      <c r="F50" s="9" t="s">
        <v>6</v>
      </c>
      <c r="G50" s="8"/>
      <c r="H50" s="94"/>
    </row>
    <row r="51" spans="1:8" ht="15" customHeight="1">
      <c r="A51" s="70"/>
      <c r="B51" s="72" t="s">
        <v>5</v>
      </c>
      <c r="C51" s="73"/>
      <c r="D51" s="7"/>
      <c r="E51" s="70"/>
      <c r="F51" s="72" t="s">
        <v>4</v>
      </c>
      <c r="G51" s="74"/>
      <c r="H51" s="7"/>
    </row>
    <row r="52" spans="1:8" ht="15.75" customHeight="1" thickBot="1">
      <c r="A52" s="71"/>
      <c r="B52" s="75" t="s">
        <v>3</v>
      </c>
      <c r="C52" s="76"/>
      <c r="D52" s="6">
        <f>D51*D45</f>
        <v>0</v>
      </c>
      <c r="E52" s="71"/>
      <c r="F52" s="75" t="s">
        <v>3</v>
      </c>
      <c r="G52" s="77"/>
      <c r="H52" s="6">
        <f>H51*H45</f>
        <v>0</v>
      </c>
    </row>
    <row r="53" spans="1:8" ht="15.75" customHeight="1" thickBot="1">
      <c r="A53" s="5"/>
      <c r="B53" s="4"/>
      <c r="C53" s="4"/>
      <c r="D53" s="3"/>
      <c r="E53" s="5"/>
      <c r="F53" s="4"/>
      <c r="G53" s="4"/>
      <c r="H53" s="3"/>
    </row>
    <row r="54" spans="1:8">
      <c r="A54" s="69"/>
      <c r="B54" s="15" t="s">
        <v>19</v>
      </c>
      <c r="C54" s="14" t="s">
        <v>49</v>
      </c>
      <c r="D54" s="13" t="s">
        <v>17</v>
      </c>
      <c r="E54" s="69"/>
      <c r="F54" s="15" t="s">
        <v>19</v>
      </c>
      <c r="G54" s="14" t="s">
        <v>48</v>
      </c>
      <c r="H54" s="13" t="s">
        <v>17</v>
      </c>
    </row>
    <row r="55" spans="1:8" ht="24">
      <c r="A55" s="70"/>
      <c r="B55" s="9" t="s">
        <v>15</v>
      </c>
      <c r="C55" s="12" t="s">
        <v>47</v>
      </c>
      <c r="D55" s="90">
        <f>230/H2</f>
        <v>33.82352941176471</v>
      </c>
      <c r="E55" s="70"/>
      <c r="F55" s="9" t="s">
        <v>15</v>
      </c>
      <c r="G55" s="12" t="s">
        <v>46</v>
      </c>
      <c r="H55" s="90">
        <f>45/H2</f>
        <v>6.6176470588235299</v>
      </c>
    </row>
    <row r="56" spans="1:8" ht="22">
      <c r="A56" s="70"/>
      <c r="B56" s="9" t="s">
        <v>12</v>
      </c>
      <c r="C56" s="8" t="s">
        <v>45</v>
      </c>
      <c r="D56" s="93"/>
      <c r="E56" s="70"/>
      <c r="F56" s="9" t="s">
        <v>12</v>
      </c>
      <c r="G56" s="8" t="s">
        <v>44</v>
      </c>
      <c r="H56" s="93"/>
    </row>
    <row r="57" spans="1:8">
      <c r="A57" s="70"/>
      <c r="B57" s="10" t="s">
        <v>10</v>
      </c>
      <c r="C57" s="11"/>
      <c r="D57" s="93"/>
      <c r="E57" s="70"/>
      <c r="F57" s="10" t="s">
        <v>9</v>
      </c>
      <c r="G57" s="8" t="s">
        <v>43</v>
      </c>
      <c r="H57" s="93"/>
    </row>
    <row r="58" spans="1:8" ht="22">
      <c r="A58" s="70"/>
      <c r="B58" s="9" t="s">
        <v>8</v>
      </c>
      <c r="C58" s="8"/>
      <c r="D58" s="93"/>
      <c r="E58" s="70"/>
      <c r="F58" s="9" t="s">
        <v>42</v>
      </c>
      <c r="G58" s="8"/>
      <c r="H58" s="93"/>
    </row>
    <row r="59" spans="1:8">
      <c r="A59" s="70"/>
      <c r="B59" s="9"/>
      <c r="C59" s="8"/>
      <c r="D59" s="93"/>
      <c r="E59" s="70"/>
      <c r="F59" s="9" t="s">
        <v>41</v>
      </c>
      <c r="G59" s="8" t="s">
        <v>40</v>
      </c>
      <c r="H59" s="93"/>
    </row>
    <row r="60" spans="1:8">
      <c r="A60" s="70"/>
      <c r="B60" s="9" t="s">
        <v>6</v>
      </c>
      <c r="C60" s="8"/>
      <c r="D60" s="94"/>
      <c r="E60" s="70"/>
      <c r="F60" s="9" t="s">
        <v>6</v>
      </c>
      <c r="G60" s="8"/>
      <c r="H60" s="94"/>
    </row>
    <row r="61" spans="1:8">
      <c r="A61" s="70"/>
      <c r="B61" s="72" t="s">
        <v>5</v>
      </c>
      <c r="C61" s="73"/>
      <c r="D61" s="7"/>
      <c r="E61" s="70"/>
      <c r="F61" s="72" t="s">
        <v>4</v>
      </c>
      <c r="G61" s="74"/>
      <c r="H61" s="7"/>
    </row>
    <row r="62" spans="1:8" ht="15" thickBot="1">
      <c r="A62" s="71"/>
      <c r="B62" s="75" t="s">
        <v>3</v>
      </c>
      <c r="C62" s="76"/>
      <c r="D62" s="6">
        <f>D61*D55</f>
        <v>0</v>
      </c>
      <c r="E62" s="71"/>
      <c r="F62" s="75" t="s">
        <v>3</v>
      </c>
      <c r="G62" s="77"/>
      <c r="H62" s="6">
        <f>H61*H55</f>
        <v>0</v>
      </c>
    </row>
    <row r="63" spans="1:8" ht="16" thickBot="1">
      <c r="A63" s="5"/>
      <c r="B63" s="4"/>
      <c r="C63" s="4"/>
      <c r="D63" s="3"/>
      <c r="E63" s="5"/>
      <c r="F63" s="4"/>
      <c r="G63" s="4"/>
      <c r="H63" s="3"/>
    </row>
    <row r="64" spans="1:8">
      <c r="A64" s="69"/>
      <c r="B64" s="15" t="s">
        <v>19</v>
      </c>
      <c r="C64" s="14" t="s">
        <v>39</v>
      </c>
      <c r="D64" s="13" t="s">
        <v>17</v>
      </c>
      <c r="E64" s="69"/>
      <c r="F64" s="15" t="s">
        <v>19</v>
      </c>
      <c r="G64" s="14" t="s">
        <v>38</v>
      </c>
      <c r="H64" s="13" t="s">
        <v>17</v>
      </c>
    </row>
    <row r="65" spans="1:8">
      <c r="A65" s="70"/>
      <c r="B65" s="9" t="s">
        <v>15</v>
      </c>
      <c r="C65" s="12" t="s">
        <v>37</v>
      </c>
      <c r="D65" s="90">
        <f>120/H2</f>
        <v>17.647058823529413</v>
      </c>
      <c r="E65" s="70"/>
      <c r="F65" s="9" t="s">
        <v>15</v>
      </c>
      <c r="G65" s="12" t="s">
        <v>36</v>
      </c>
      <c r="H65" s="90">
        <f>250/H2</f>
        <v>36.764705882352942</v>
      </c>
    </row>
    <row r="66" spans="1:8">
      <c r="A66" s="70"/>
      <c r="B66" s="9" t="s">
        <v>12</v>
      </c>
      <c r="C66" s="8" t="s">
        <v>35</v>
      </c>
      <c r="D66" s="93"/>
      <c r="E66" s="70"/>
      <c r="F66" s="9" t="s">
        <v>12</v>
      </c>
      <c r="G66" s="8" t="s">
        <v>35</v>
      </c>
      <c r="H66" s="93"/>
    </row>
    <row r="67" spans="1:8">
      <c r="A67" s="70"/>
      <c r="B67" s="10" t="s">
        <v>10</v>
      </c>
      <c r="C67" s="11"/>
      <c r="D67" s="93"/>
      <c r="E67" s="70"/>
      <c r="F67" s="10" t="s">
        <v>9</v>
      </c>
      <c r="G67" s="8" t="s">
        <v>34</v>
      </c>
      <c r="H67" s="93"/>
    </row>
    <row r="68" spans="1:8">
      <c r="A68" s="70"/>
      <c r="B68" s="9" t="s">
        <v>8</v>
      </c>
      <c r="C68" s="8"/>
      <c r="D68" s="93"/>
      <c r="E68" s="70"/>
      <c r="F68" s="9" t="s">
        <v>7</v>
      </c>
      <c r="G68" s="8"/>
      <c r="H68" s="93"/>
    </row>
    <row r="69" spans="1:8">
      <c r="A69" s="70"/>
      <c r="B69" s="9"/>
      <c r="C69" s="8"/>
      <c r="D69" s="93"/>
      <c r="E69" s="70"/>
      <c r="F69" s="9"/>
      <c r="G69" s="8"/>
      <c r="H69" s="93"/>
    </row>
    <row r="70" spans="1:8">
      <c r="A70" s="70"/>
      <c r="B70" s="9" t="s">
        <v>6</v>
      </c>
      <c r="C70" s="8"/>
      <c r="D70" s="94"/>
      <c r="E70" s="70"/>
      <c r="F70" s="9" t="s">
        <v>6</v>
      </c>
      <c r="G70" s="8"/>
      <c r="H70" s="94"/>
    </row>
    <row r="71" spans="1:8" ht="15" customHeight="1">
      <c r="A71" s="70"/>
      <c r="B71" s="72" t="s">
        <v>5</v>
      </c>
      <c r="C71" s="73"/>
      <c r="D71" s="7"/>
      <c r="E71" s="70"/>
      <c r="F71" s="72" t="s">
        <v>4</v>
      </c>
      <c r="G71" s="74"/>
      <c r="H71" s="7"/>
    </row>
    <row r="72" spans="1:8" ht="15.75" customHeight="1" thickBot="1">
      <c r="A72" s="71"/>
      <c r="B72" s="75" t="s">
        <v>3</v>
      </c>
      <c r="C72" s="76"/>
      <c r="D72" s="6">
        <f>D71*D65</f>
        <v>0</v>
      </c>
      <c r="E72" s="71"/>
      <c r="F72" s="75" t="s">
        <v>3</v>
      </c>
      <c r="G72" s="77"/>
      <c r="H72" s="6">
        <f>H71*H65</f>
        <v>0</v>
      </c>
    </row>
    <row r="73" spans="1:8" ht="15.75" customHeight="1" thickBot="1">
      <c r="A73" s="5"/>
      <c r="B73" s="4"/>
      <c r="C73" s="4"/>
      <c r="D73" s="3"/>
      <c r="E73" s="5"/>
      <c r="F73" s="4"/>
      <c r="G73" s="4"/>
      <c r="H73" s="3"/>
    </row>
    <row r="74" spans="1:8" ht="15.75" customHeight="1">
      <c r="A74" s="69"/>
      <c r="B74" s="15" t="s">
        <v>19</v>
      </c>
      <c r="C74" s="14" t="s">
        <v>33</v>
      </c>
      <c r="D74" s="13" t="s">
        <v>17</v>
      </c>
      <c r="E74" s="69"/>
      <c r="F74" s="15" t="s">
        <v>19</v>
      </c>
      <c r="G74" s="14" t="s">
        <v>32</v>
      </c>
      <c r="H74" s="13" t="s">
        <v>17</v>
      </c>
    </row>
    <row r="75" spans="1:8" ht="15.75" customHeight="1">
      <c r="A75" s="70"/>
      <c r="B75" s="9" t="s">
        <v>15</v>
      </c>
      <c r="C75" s="12" t="s">
        <v>31</v>
      </c>
      <c r="D75" s="90">
        <f>230/H2</f>
        <v>33.82352941176471</v>
      </c>
      <c r="E75" s="70"/>
      <c r="F75" s="9" t="s">
        <v>15</v>
      </c>
      <c r="G75" s="12" t="s">
        <v>30</v>
      </c>
      <c r="H75" s="90">
        <f>230/H2</f>
        <v>33.82352941176471</v>
      </c>
    </row>
    <row r="76" spans="1:8" ht="33.75" customHeight="1">
      <c r="A76" s="70"/>
      <c r="B76" s="9" t="s">
        <v>12</v>
      </c>
      <c r="C76" s="8" t="s">
        <v>29</v>
      </c>
      <c r="D76" s="93"/>
      <c r="E76" s="70"/>
      <c r="F76" s="9" t="s">
        <v>12</v>
      </c>
      <c r="G76" s="8" t="s">
        <v>28</v>
      </c>
      <c r="H76" s="93"/>
    </row>
    <row r="77" spans="1:8" ht="15.75" customHeight="1">
      <c r="A77" s="70"/>
      <c r="B77" s="10" t="s">
        <v>10</v>
      </c>
      <c r="C77" s="11" t="s">
        <v>21</v>
      </c>
      <c r="D77" s="93"/>
      <c r="E77" s="70"/>
      <c r="F77" s="10" t="s">
        <v>9</v>
      </c>
      <c r="G77" s="8" t="s">
        <v>21</v>
      </c>
      <c r="H77" s="93"/>
    </row>
    <row r="78" spans="1:8" ht="15.75" customHeight="1">
      <c r="A78" s="70"/>
      <c r="B78" s="9" t="s">
        <v>8</v>
      </c>
      <c r="C78" s="8"/>
      <c r="D78" s="93"/>
      <c r="E78" s="70"/>
      <c r="F78" s="9" t="s">
        <v>7</v>
      </c>
      <c r="G78" s="8"/>
      <c r="H78" s="93"/>
    </row>
    <row r="79" spans="1:8" ht="15.75" customHeight="1">
      <c r="A79" s="70"/>
      <c r="B79" s="9"/>
      <c r="C79" s="8"/>
      <c r="D79" s="93"/>
      <c r="E79" s="70"/>
      <c r="F79" s="9"/>
      <c r="G79" s="8"/>
      <c r="H79" s="93"/>
    </row>
    <row r="80" spans="1:8" ht="15.75" customHeight="1">
      <c r="A80" s="70"/>
      <c r="B80" s="9" t="s">
        <v>6</v>
      </c>
      <c r="C80" s="8"/>
      <c r="D80" s="94"/>
      <c r="E80" s="70"/>
      <c r="F80" s="9" t="s">
        <v>6</v>
      </c>
      <c r="G80" s="8"/>
      <c r="H80" s="94"/>
    </row>
    <row r="81" spans="1:8" ht="15.75" customHeight="1">
      <c r="A81" s="70"/>
      <c r="B81" s="72" t="s">
        <v>5</v>
      </c>
      <c r="C81" s="73"/>
      <c r="D81" s="7"/>
      <c r="E81" s="70"/>
      <c r="F81" s="72" t="s">
        <v>4</v>
      </c>
      <c r="G81" s="74"/>
      <c r="H81" s="7"/>
    </row>
    <row r="82" spans="1:8" ht="15.75" customHeight="1" thickBot="1">
      <c r="A82" s="71"/>
      <c r="B82" s="75" t="s">
        <v>3</v>
      </c>
      <c r="C82" s="76"/>
      <c r="D82" s="6">
        <f>D81*D75</f>
        <v>0</v>
      </c>
      <c r="E82" s="71"/>
      <c r="F82" s="75" t="s">
        <v>3</v>
      </c>
      <c r="G82" s="77"/>
      <c r="H82" s="6">
        <f>H81*H75</f>
        <v>0</v>
      </c>
    </row>
    <row r="83" spans="1:8" ht="15.75" customHeight="1" thickBot="1">
      <c r="A83" s="5"/>
      <c r="B83" s="4"/>
      <c r="C83" s="4"/>
      <c r="D83" s="3"/>
      <c r="E83" s="5"/>
      <c r="F83" s="4"/>
      <c r="G83" s="4"/>
      <c r="H83" s="3"/>
    </row>
    <row r="84" spans="1:8" ht="15.75" customHeight="1">
      <c r="A84" s="69"/>
      <c r="B84" s="15" t="s">
        <v>19</v>
      </c>
      <c r="C84" s="14" t="s">
        <v>27</v>
      </c>
      <c r="D84" s="13" t="s">
        <v>17</v>
      </c>
      <c r="E84" s="69"/>
      <c r="F84" s="15" t="s">
        <v>19</v>
      </c>
      <c r="G84" s="14" t="s">
        <v>26</v>
      </c>
      <c r="H84" s="13" t="s">
        <v>17</v>
      </c>
    </row>
    <row r="85" spans="1:8" ht="21.75" customHeight="1">
      <c r="A85" s="70"/>
      <c r="B85" s="9" t="s">
        <v>15</v>
      </c>
      <c r="C85" s="12" t="s">
        <v>25</v>
      </c>
      <c r="D85" s="90">
        <f>120/H2</f>
        <v>17.647058823529413</v>
      </c>
      <c r="E85" s="70"/>
      <c r="F85" s="9" t="s">
        <v>15</v>
      </c>
      <c r="G85" s="12" t="s">
        <v>24</v>
      </c>
      <c r="H85" s="90">
        <f>120/H2</f>
        <v>17.647058823529413</v>
      </c>
    </row>
    <row r="86" spans="1:8" ht="51.75" customHeight="1">
      <c r="A86" s="70"/>
      <c r="B86" s="9" t="s">
        <v>12</v>
      </c>
      <c r="C86" s="8" t="s">
        <v>23</v>
      </c>
      <c r="D86" s="93"/>
      <c r="E86" s="70"/>
      <c r="F86" s="9" t="s">
        <v>12</v>
      </c>
      <c r="G86" s="8" t="s">
        <v>22</v>
      </c>
      <c r="H86" s="93"/>
    </row>
    <row r="87" spans="1:8" ht="15.75" customHeight="1">
      <c r="A87" s="70"/>
      <c r="B87" s="10" t="s">
        <v>10</v>
      </c>
      <c r="C87" s="11" t="s">
        <v>21</v>
      </c>
      <c r="D87" s="93"/>
      <c r="E87" s="70"/>
      <c r="F87" s="10" t="s">
        <v>9</v>
      </c>
      <c r="G87" s="8" t="s">
        <v>21</v>
      </c>
      <c r="H87" s="93"/>
    </row>
    <row r="88" spans="1:8" ht="15.75" customHeight="1">
      <c r="A88" s="70"/>
      <c r="B88" s="9" t="s">
        <v>8</v>
      </c>
      <c r="C88" s="8"/>
      <c r="D88" s="93"/>
      <c r="E88" s="70"/>
      <c r="F88" s="9" t="s">
        <v>7</v>
      </c>
      <c r="G88" s="8"/>
      <c r="H88" s="93"/>
    </row>
    <row r="89" spans="1:8" ht="15.75" customHeight="1">
      <c r="A89" s="70"/>
      <c r="B89" s="9"/>
      <c r="C89" s="8"/>
      <c r="D89" s="93"/>
      <c r="E89" s="70"/>
      <c r="F89" s="9"/>
      <c r="G89" s="8"/>
      <c r="H89" s="93"/>
    </row>
    <row r="90" spans="1:8" ht="15.75" customHeight="1">
      <c r="A90" s="70"/>
      <c r="B90" s="9" t="s">
        <v>6</v>
      </c>
      <c r="C90" s="8"/>
      <c r="D90" s="94"/>
      <c r="E90" s="70"/>
      <c r="F90" s="9" t="s">
        <v>6</v>
      </c>
      <c r="G90" s="8"/>
      <c r="H90" s="94"/>
    </row>
    <row r="91" spans="1:8" ht="15.75" customHeight="1">
      <c r="A91" s="70"/>
      <c r="B91" s="72" t="s">
        <v>5</v>
      </c>
      <c r="C91" s="73"/>
      <c r="D91" s="7"/>
      <c r="E91" s="70"/>
      <c r="F91" s="72" t="s">
        <v>4</v>
      </c>
      <c r="G91" s="74"/>
      <c r="H91" s="7"/>
    </row>
    <row r="92" spans="1:8" ht="15.75" customHeight="1" thickBot="1">
      <c r="A92" s="71"/>
      <c r="B92" s="75" t="s">
        <v>3</v>
      </c>
      <c r="C92" s="76"/>
      <c r="D92" s="6">
        <f>D91*D85</f>
        <v>0</v>
      </c>
      <c r="E92" s="71"/>
      <c r="F92" s="75" t="s">
        <v>3</v>
      </c>
      <c r="G92" s="77"/>
      <c r="H92" s="6">
        <f>H91*H85</f>
        <v>0</v>
      </c>
    </row>
    <row r="93" spans="1:8" ht="15.75" customHeight="1" thickBot="1">
      <c r="A93" s="5"/>
      <c r="B93" s="4"/>
      <c r="C93" s="4"/>
      <c r="D93" s="3"/>
      <c r="E93" s="5"/>
      <c r="F93" s="4"/>
      <c r="G93" s="4"/>
      <c r="H93" s="3"/>
    </row>
    <row r="94" spans="1:8" ht="15.75" customHeight="1">
      <c r="A94" s="69"/>
      <c r="B94" s="15" t="s">
        <v>19</v>
      </c>
      <c r="C94" s="14" t="s">
        <v>20</v>
      </c>
      <c r="D94" s="13" t="s">
        <v>17</v>
      </c>
      <c r="E94" s="69"/>
      <c r="F94" s="15" t="s">
        <v>19</v>
      </c>
      <c r="G94" s="14" t="s">
        <v>18</v>
      </c>
      <c r="H94" s="13" t="s">
        <v>17</v>
      </c>
    </row>
    <row r="95" spans="1:8" ht="27" customHeight="1">
      <c r="A95" s="70"/>
      <c r="B95" s="9" t="s">
        <v>15</v>
      </c>
      <c r="C95" s="12" t="s">
        <v>16</v>
      </c>
      <c r="D95" s="90">
        <f>50/H2</f>
        <v>7.3529411764705888</v>
      </c>
      <c r="E95" s="70"/>
      <c r="F95" s="9" t="s">
        <v>15</v>
      </c>
      <c r="G95" s="12" t="s">
        <v>14</v>
      </c>
      <c r="H95" s="90">
        <f>50/H2</f>
        <v>7.3529411764705888</v>
      </c>
    </row>
    <row r="96" spans="1:8" ht="48" customHeight="1">
      <c r="A96" s="70"/>
      <c r="B96" s="9" t="s">
        <v>12</v>
      </c>
      <c r="C96" s="8" t="s">
        <v>13</v>
      </c>
      <c r="D96" s="93"/>
      <c r="E96" s="70"/>
      <c r="F96" s="9" t="s">
        <v>12</v>
      </c>
      <c r="G96" s="8" t="s">
        <v>11</v>
      </c>
      <c r="H96" s="93"/>
    </row>
    <row r="97" spans="1:8" ht="15.75" customHeight="1">
      <c r="A97" s="70"/>
      <c r="B97" s="10" t="s">
        <v>10</v>
      </c>
      <c r="C97" s="11"/>
      <c r="D97" s="93"/>
      <c r="E97" s="70"/>
      <c r="F97" s="10" t="s">
        <v>9</v>
      </c>
      <c r="G97" s="8"/>
      <c r="H97" s="93"/>
    </row>
    <row r="98" spans="1:8" ht="15.75" customHeight="1">
      <c r="A98" s="70"/>
      <c r="B98" s="9" t="s">
        <v>8</v>
      </c>
      <c r="C98" s="8"/>
      <c r="D98" s="93"/>
      <c r="E98" s="70"/>
      <c r="F98" s="9" t="s">
        <v>7</v>
      </c>
      <c r="G98" s="8"/>
      <c r="H98" s="93"/>
    </row>
    <row r="99" spans="1:8" ht="15.75" customHeight="1">
      <c r="A99" s="70"/>
      <c r="B99" s="9"/>
      <c r="C99" s="8"/>
      <c r="D99" s="93"/>
      <c r="E99" s="70"/>
      <c r="F99" s="9"/>
      <c r="G99" s="8"/>
      <c r="H99" s="93"/>
    </row>
    <row r="100" spans="1:8" ht="15.75" customHeight="1">
      <c r="A100" s="70"/>
      <c r="B100" s="9" t="s">
        <v>6</v>
      </c>
      <c r="C100" s="8"/>
      <c r="D100" s="94"/>
      <c r="E100" s="70"/>
      <c r="F100" s="9" t="s">
        <v>6</v>
      </c>
      <c r="G100" s="8"/>
      <c r="H100" s="94"/>
    </row>
    <row r="101" spans="1:8" ht="15.75" customHeight="1">
      <c r="A101" s="70"/>
      <c r="B101" s="72" t="s">
        <v>5</v>
      </c>
      <c r="C101" s="73"/>
      <c r="D101" s="7"/>
      <c r="E101" s="70"/>
      <c r="F101" s="72" t="s">
        <v>4</v>
      </c>
      <c r="G101" s="74"/>
      <c r="H101" s="7"/>
    </row>
    <row r="102" spans="1:8" ht="15.75" customHeight="1" thickBot="1">
      <c r="A102" s="71"/>
      <c r="B102" s="75" t="s">
        <v>3</v>
      </c>
      <c r="C102" s="76"/>
      <c r="D102" s="6">
        <f>D101*D95</f>
        <v>0</v>
      </c>
      <c r="E102" s="71"/>
      <c r="F102" s="75" t="s">
        <v>3</v>
      </c>
      <c r="G102" s="77"/>
      <c r="H102" s="6">
        <f>H101*H95</f>
        <v>0</v>
      </c>
    </row>
    <row r="103" spans="1:8" ht="15.75" customHeight="1" thickBot="1">
      <c r="A103" s="5"/>
      <c r="B103" s="4"/>
      <c r="C103" s="4"/>
      <c r="D103" s="3"/>
      <c r="E103" s="5"/>
      <c r="F103" s="4"/>
      <c r="G103" s="4"/>
      <c r="H103" s="3"/>
    </row>
    <row r="104" spans="1:8" ht="30" customHeight="1" thickBot="1">
      <c r="A104" s="98" t="s">
        <v>2</v>
      </c>
      <c r="B104" s="99"/>
      <c r="C104" s="99"/>
      <c r="D104" s="99"/>
      <c r="E104" s="100"/>
      <c r="F104" s="2" t="s">
        <v>1</v>
      </c>
      <c r="G104" s="107" t="s">
        <v>0</v>
      </c>
      <c r="H104" s="108"/>
    </row>
    <row r="105" spans="1:8">
      <c r="A105" s="101"/>
      <c r="B105" s="102"/>
      <c r="C105" s="102"/>
      <c r="D105" s="102"/>
      <c r="E105" s="103"/>
      <c r="F105" s="109">
        <f>D11+D21+H21+D31+H31+D41+H41+D51+H51+D61+H61+D71+H71+D81+H81+D91+H91+D101+H101</f>
        <v>0</v>
      </c>
      <c r="G105" s="111">
        <f>D12+D22+H22+D32+H32+D42+H42+D52+H52+D62+H62+D72+H72+D82+H82+D92+H92+D102+H102</f>
        <v>0</v>
      </c>
      <c r="H105" s="112"/>
    </row>
    <row r="106" spans="1:8" ht="15" thickBot="1">
      <c r="A106" s="104"/>
      <c r="B106" s="105"/>
      <c r="C106" s="105"/>
      <c r="D106" s="105"/>
      <c r="E106" s="106"/>
      <c r="F106" s="110"/>
      <c r="G106" s="113"/>
      <c r="H106" s="114"/>
    </row>
    <row r="108" spans="1:8" ht="18">
      <c r="A108" s="115"/>
      <c r="B108" s="115"/>
      <c r="C108" s="115"/>
      <c r="D108" s="115"/>
      <c r="E108" s="115"/>
    </row>
    <row r="109" spans="1:8">
      <c r="A109" s="1"/>
      <c r="B109" s="1"/>
      <c r="C109" s="97"/>
      <c r="D109" s="97"/>
      <c r="E109" s="97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</sheetData>
  <sheetProtection password="F17D" sheet="1" objects="1" scenarios="1"/>
  <mergeCells count="90">
    <mergeCell ref="H95:H100"/>
    <mergeCell ref="D35:D40"/>
    <mergeCell ref="H35:H40"/>
    <mergeCell ref="F72:G72"/>
    <mergeCell ref="H75:H80"/>
    <mergeCell ref="H85:H90"/>
    <mergeCell ref="F91:G91"/>
    <mergeCell ref="E84:E92"/>
    <mergeCell ref="F52:G52"/>
    <mergeCell ref="F71:G71"/>
    <mergeCell ref="H65:H70"/>
    <mergeCell ref="B51:C51"/>
    <mergeCell ref="F51:G51"/>
    <mergeCell ref="B81:C81"/>
    <mergeCell ref="B82:C82"/>
    <mergeCell ref="F82:G82"/>
    <mergeCell ref="F81:G81"/>
    <mergeCell ref="D75:D80"/>
    <mergeCell ref="B52:C52"/>
    <mergeCell ref="B71:C71"/>
    <mergeCell ref="B62:C62"/>
    <mergeCell ref="A24:A32"/>
    <mergeCell ref="E24:E32"/>
    <mergeCell ref="H25:H30"/>
    <mergeCell ref="D25:D30"/>
    <mergeCell ref="C109:E109"/>
    <mergeCell ref="A104:E106"/>
    <mergeCell ref="G104:H104"/>
    <mergeCell ref="F105:F106"/>
    <mergeCell ref="G105:H106"/>
    <mergeCell ref="A108:E108"/>
    <mergeCell ref="B72:C72"/>
    <mergeCell ref="D45:D50"/>
    <mergeCell ref="H45:H50"/>
    <mergeCell ref="D55:D60"/>
    <mergeCell ref="H55:H60"/>
    <mergeCell ref="D65:D70"/>
    <mergeCell ref="B32:C32"/>
    <mergeCell ref="F32:G32"/>
    <mergeCell ref="F21:G21"/>
    <mergeCell ref="B22:C22"/>
    <mergeCell ref="F22:G22"/>
    <mergeCell ref="B23:H23"/>
    <mergeCell ref="B31:C31"/>
    <mergeCell ref="F31:G31"/>
    <mergeCell ref="A44:A52"/>
    <mergeCell ref="E44:E52"/>
    <mergeCell ref="F41:G41"/>
    <mergeCell ref="B42:C42"/>
    <mergeCell ref="F42:G42"/>
    <mergeCell ref="E34:E42"/>
    <mergeCell ref="A34:A42"/>
    <mergeCell ref="B41:C41"/>
    <mergeCell ref="A1:H1"/>
    <mergeCell ref="A2:G2"/>
    <mergeCell ref="A3:H3"/>
    <mergeCell ref="A14:A22"/>
    <mergeCell ref="E14:E22"/>
    <mergeCell ref="B21:C21"/>
    <mergeCell ref="F11:G11"/>
    <mergeCell ref="B12:C12"/>
    <mergeCell ref="F12:G12"/>
    <mergeCell ref="H7:H8"/>
    <mergeCell ref="D5:D10"/>
    <mergeCell ref="D15:D20"/>
    <mergeCell ref="H15:H20"/>
    <mergeCell ref="B11:C11"/>
    <mergeCell ref="A4:A12"/>
    <mergeCell ref="E4:E12"/>
    <mergeCell ref="B102:C102"/>
    <mergeCell ref="F102:G102"/>
    <mergeCell ref="B91:C91"/>
    <mergeCell ref="A74:A82"/>
    <mergeCell ref="E74:E82"/>
    <mergeCell ref="A94:A102"/>
    <mergeCell ref="E94:E102"/>
    <mergeCell ref="B101:C101"/>
    <mergeCell ref="D95:D100"/>
    <mergeCell ref="F92:G92"/>
    <mergeCell ref="D85:D90"/>
    <mergeCell ref="A84:A92"/>
    <mergeCell ref="B92:C92"/>
    <mergeCell ref="A54:A62"/>
    <mergeCell ref="E54:E62"/>
    <mergeCell ref="B61:C61"/>
    <mergeCell ref="F61:G61"/>
    <mergeCell ref="F101:G101"/>
    <mergeCell ref="A64:A72"/>
    <mergeCell ref="E64:E72"/>
    <mergeCell ref="F62:G62"/>
  </mergeCells>
  <pageMargins left="0.7" right="0.7" top="0.75" bottom="0.75" header="0.3" footer="0.3"/>
  <pageSetup paperSize="9" orientation="portrait" horizontalDpi="360" verticalDpi="36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</sheetPr>
  <dimension ref="A1:H111"/>
  <sheetViews>
    <sheetView workbookViewId="0">
      <selection activeCell="A3" sqref="A3:H3"/>
    </sheetView>
  </sheetViews>
  <sheetFormatPr baseColWidth="10" defaultColWidth="8.83203125" defaultRowHeight="14" x14ac:dyDescent="0"/>
  <cols>
    <col min="1" max="1" width="17.83203125" customWidth="1"/>
    <col min="2" max="2" width="11.33203125" customWidth="1"/>
    <col min="3" max="3" width="32.5" customWidth="1"/>
    <col min="4" max="4" width="12.6640625" customWidth="1"/>
    <col min="5" max="5" width="18.5" customWidth="1"/>
    <col min="6" max="6" width="11.5" customWidth="1"/>
    <col min="7" max="7" width="33.5" customWidth="1"/>
    <col min="8" max="8" width="11.33203125" customWidth="1"/>
    <col min="9" max="9" width="30.33203125" customWidth="1"/>
  </cols>
  <sheetData>
    <row r="1" spans="1:8" ht="77.25" customHeight="1" thickBot="1">
      <c r="A1" s="78" t="s">
        <v>156</v>
      </c>
      <c r="B1" s="79"/>
      <c r="C1" s="79"/>
      <c r="D1" s="79"/>
      <c r="E1" s="79"/>
      <c r="F1" s="79"/>
      <c r="G1" s="79"/>
      <c r="H1" s="80"/>
    </row>
    <row r="2" spans="1:8" ht="38.25" customHeight="1" thickBot="1">
      <c r="A2" s="122"/>
      <c r="B2" s="123"/>
      <c r="C2" s="123"/>
      <c r="D2" s="123"/>
      <c r="E2" s="123"/>
      <c r="F2" s="123"/>
      <c r="G2" s="124"/>
      <c r="H2" s="33">
        <v>6.8</v>
      </c>
    </row>
    <row r="3" spans="1:8" ht="56.25" customHeight="1" thickBot="1">
      <c r="A3" s="84" t="s">
        <v>155</v>
      </c>
      <c r="B3" s="85"/>
      <c r="C3" s="85"/>
      <c r="D3" s="85"/>
      <c r="E3" s="86"/>
      <c r="F3" s="86"/>
      <c r="G3" s="86"/>
      <c r="H3" s="87"/>
    </row>
    <row r="4" spans="1:8">
      <c r="A4" s="69"/>
      <c r="B4" s="15" t="s">
        <v>19</v>
      </c>
      <c r="C4" s="14" t="s">
        <v>154</v>
      </c>
      <c r="D4" s="13" t="s">
        <v>17</v>
      </c>
      <c r="E4" s="69"/>
      <c r="F4" s="15" t="s">
        <v>19</v>
      </c>
      <c r="G4" s="32" t="s">
        <v>153</v>
      </c>
      <c r="H4" s="13" t="s">
        <v>17</v>
      </c>
    </row>
    <row r="5" spans="1:8" ht="24">
      <c r="A5" s="70"/>
      <c r="B5" s="9" t="s">
        <v>15</v>
      </c>
      <c r="C5" s="12" t="s">
        <v>152</v>
      </c>
      <c r="D5" s="90">
        <f>5000/H2</f>
        <v>735.2941176470589</v>
      </c>
      <c r="E5" s="70"/>
      <c r="F5" s="9" t="s">
        <v>15</v>
      </c>
      <c r="G5" s="12" t="s">
        <v>151</v>
      </c>
      <c r="H5" s="90">
        <v>50</v>
      </c>
    </row>
    <row r="6" spans="1:8" ht="61.5" customHeight="1">
      <c r="A6" s="70"/>
      <c r="B6" s="9" t="s">
        <v>12</v>
      </c>
      <c r="C6" s="31" t="s">
        <v>150</v>
      </c>
      <c r="D6" s="125"/>
      <c r="E6" s="70"/>
      <c r="F6" s="9" t="s">
        <v>12</v>
      </c>
      <c r="G6" s="8" t="s">
        <v>141</v>
      </c>
      <c r="H6" s="93"/>
    </row>
    <row r="7" spans="1:8" ht="138" customHeight="1">
      <c r="A7" s="70"/>
      <c r="B7" s="10" t="s">
        <v>10</v>
      </c>
      <c r="C7" s="8" t="s">
        <v>149</v>
      </c>
      <c r="D7" s="125"/>
      <c r="E7" s="70"/>
      <c r="F7" s="10" t="s">
        <v>10</v>
      </c>
      <c r="G7" s="8"/>
      <c r="H7" s="93"/>
    </row>
    <row r="8" spans="1:8" ht="26.25" customHeight="1">
      <c r="A8" s="70"/>
      <c r="B8" s="9" t="s">
        <v>67</v>
      </c>
      <c r="C8" s="30" t="s">
        <v>148</v>
      </c>
      <c r="D8" s="125"/>
      <c r="E8" s="70"/>
      <c r="F8" s="9" t="s">
        <v>42</v>
      </c>
      <c r="G8" s="8"/>
      <c r="H8" s="93"/>
    </row>
    <row r="9" spans="1:8">
      <c r="A9" s="70"/>
      <c r="B9" s="9" t="s">
        <v>63</v>
      </c>
      <c r="C9" s="8" t="s">
        <v>147</v>
      </c>
      <c r="D9" s="125"/>
      <c r="E9" s="70"/>
      <c r="F9" s="9" t="s">
        <v>63</v>
      </c>
      <c r="G9" s="8"/>
      <c r="H9" s="93"/>
    </row>
    <row r="10" spans="1:8">
      <c r="A10" s="70"/>
      <c r="B10" s="9" t="s">
        <v>6</v>
      </c>
      <c r="C10" s="8" t="s">
        <v>146</v>
      </c>
      <c r="D10" s="126"/>
      <c r="E10" s="70"/>
      <c r="F10" s="9" t="s">
        <v>6</v>
      </c>
      <c r="G10" s="8"/>
      <c r="H10" s="94"/>
    </row>
    <row r="11" spans="1:8" ht="18" customHeight="1">
      <c r="A11" s="70"/>
      <c r="B11" s="72" t="s">
        <v>5</v>
      </c>
      <c r="C11" s="73"/>
      <c r="D11" s="7"/>
      <c r="E11" s="70"/>
      <c r="F11" s="72" t="s">
        <v>4</v>
      </c>
      <c r="G11" s="74"/>
      <c r="H11" s="7"/>
    </row>
    <row r="12" spans="1:8" ht="15" thickBot="1">
      <c r="A12" s="71"/>
      <c r="B12" s="75" t="s">
        <v>3</v>
      </c>
      <c r="C12" s="76"/>
      <c r="D12" s="6">
        <f>D11*D5</f>
        <v>0</v>
      </c>
      <c r="E12" s="71"/>
      <c r="F12" s="75" t="s">
        <v>3</v>
      </c>
      <c r="G12" s="77"/>
      <c r="H12" s="6">
        <f>H11*H5</f>
        <v>0</v>
      </c>
    </row>
    <row r="13" spans="1:8" ht="15" thickBot="1">
      <c r="A13" s="1"/>
      <c r="B13" s="95"/>
      <c r="C13" s="95"/>
      <c r="D13" s="95"/>
      <c r="E13" s="95"/>
      <c r="F13" s="95"/>
      <c r="G13" s="95"/>
      <c r="H13" s="95"/>
    </row>
    <row r="14" spans="1:8">
      <c r="A14" s="69"/>
      <c r="B14" s="15" t="s">
        <v>19</v>
      </c>
      <c r="C14" s="14" t="s">
        <v>145</v>
      </c>
      <c r="D14" s="13" t="s">
        <v>17</v>
      </c>
      <c r="E14" s="69"/>
      <c r="F14" s="15" t="s">
        <v>19</v>
      </c>
      <c r="G14" s="14" t="s">
        <v>144</v>
      </c>
      <c r="H14" s="13" t="s">
        <v>17</v>
      </c>
    </row>
    <row r="15" spans="1:8" ht="16.5" customHeight="1">
      <c r="A15" s="70"/>
      <c r="B15" s="9" t="s">
        <v>15</v>
      </c>
      <c r="C15" s="8" t="s">
        <v>143</v>
      </c>
      <c r="D15" s="90">
        <f>50/H2</f>
        <v>7.3529411764705888</v>
      </c>
      <c r="E15" s="70"/>
      <c r="F15" s="9" t="s">
        <v>15</v>
      </c>
      <c r="G15" s="8" t="s">
        <v>142</v>
      </c>
      <c r="H15" s="90">
        <f>50/H2</f>
        <v>7.3529411764705888</v>
      </c>
    </row>
    <row r="16" spans="1:8" ht="14.25" customHeight="1">
      <c r="A16" s="70"/>
      <c r="B16" s="9" t="s">
        <v>12</v>
      </c>
      <c r="C16" s="8" t="s">
        <v>141</v>
      </c>
      <c r="D16" s="93"/>
      <c r="E16" s="70"/>
      <c r="F16" s="9" t="s">
        <v>12</v>
      </c>
      <c r="G16" s="8" t="s">
        <v>140</v>
      </c>
      <c r="H16" s="93"/>
    </row>
    <row r="17" spans="1:8" ht="33" customHeight="1">
      <c r="A17" s="70"/>
      <c r="B17" s="10" t="s">
        <v>10</v>
      </c>
      <c r="C17" s="8"/>
      <c r="D17" s="93"/>
      <c r="E17" s="70"/>
      <c r="F17" s="10" t="s">
        <v>9</v>
      </c>
      <c r="G17" s="8"/>
      <c r="H17" s="93"/>
    </row>
    <row r="18" spans="1:8" ht="22">
      <c r="A18" s="70"/>
      <c r="B18" s="9" t="s">
        <v>67</v>
      </c>
      <c r="C18" s="8"/>
      <c r="D18" s="93"/>
      <c r="E18" s="70"/>
      <c r="F18" s="9" t="s">
        <v>42</v>
      </c>
      <c r="G18" s="8"/>
      <c r="H18" s="93"/>
    </row>
    <row r="19" spans="1:8">
      <c r="A19" s="70"/>
      <c r="B19" s="9" t="s">
        <v>63</v>
      </c>
      <c r="C19" s="8"/>
      <c r="D19" s="93"/>
      <c r="E19" s="70"/>
      <c r="F19" s="9" t="s">
        <v>63</v>
      </c>
      <c r="G19" s="8"/>
      <c r="H19" s="93"/>
    </row>
    <row r="20" spans="1:8">
      <c r="A20" s="70"/>
      <c r="B20" s="9" t="s">
        <v>6</v>
      </c>
      <c r="C20" s="8"/>
      <c r="D20" s="94"/>
      <c r="E20" s="70"/>
      <c r="F20" s="9" t="s">
        <v>6</v>
      </c>
      <c r="G20" s="8"/>
      <c r="H20" s="94"/>
    </row>
    <row r="21" spans="1:8" ht="20.25" customHeight="1">
      <c r="A21" s="70"/>
      <c r="B21" s="72" t="s">
        <v>5</v>
      </c>
      <c r="C21" s="73"/>
      <c r="D21" s="7"/>
      <c r="E21" s="70"/>
      <c r="F21" s="72" t="s">
        <v>4</v>
      </c>
      <c r="G21" s="74"/>
      <c r="H21" s="7"/>
    </row>
    <row r="22" spans="1:8" ht="15" thickBot="1">
      <c r="A22" s="71"/>
      <c r="B22" s="75" t="s">
        <v>3</v>
      </c>
      <c r="C22" s="76"/>
      <c r="D22" s="6">
        <f>D21*D15</f>
        <v>0</v>
      </c>
      <c r="E22" s="71"/>
      <c r="F22" s="75" t="s">
        <v>3</v>
      </c>
      <c r="G22" s="77"/>
      <c r="H22" s="6">
        <f>H21*H15</f>
        <v>0</v>
      </c>
    </row>
    <row r="23" spans="1:8" ht="16" thickBot="1">
      <c r="A23" s="5"/>
      <c r="B23" s="4"/>
      <c r="C23" s="4"/>
      <c r="D23" s="3"/>
      <c r="E23" s="5"/>
      <c r="F23" s="4"/>
      <c r="G23" s="4"/>
      <c r="H23" s="3"/>
    </row>
    <row r="24" spans="1:8">
      <c r="A24" s="69"/>
      <c r="B24" s="15" t="s">
        <v>19</v>
      </c>
      <c r="C24" s="14" t="s">
        <v>139</v>
      </c>
      <c r="D24" s="13" t="s">
        <v>17</v>
      </c>
      <c r="E24" s="69"/>
      <c r="F24" s="15" t="s">
        <v>19</v>
      </c>
      <c r="G24" s="14" t="s">
        <v>138</v>
      </c>
      <c r="H24" s="13" t="s">
        <v>17</v>
      </c>
    </row>
    <row r="25" spans="1:8" ht="35" customHeight="1">
      <c r="A25" s="70"/>
      <c r="B25" s="9" t="s">
        <v>15</v>
      </c>
      <c r="C25" s="12" t="s">
        <v>137</v>
      </c>
      <c r="D25" s="90">
        <f>250/H2</f>
        <v>36.764705882352942</v>
      </c>
      <c r="E25" s="70"/>
      <c r="F25" s="9" t="s">
        <v>15</v>
      </c>
      <c r="G25" s="12" t="s">
        <v>136</v>
      </c>
      <c r="H25" s="90">
        <f>250/H2</f>
        <v>36.764705882352942</v>
      </c>
    </row>
    <row r="26" spans="1:8" ht="33">
      <c r="A26" s="70"/>
      <c r="B26" s="9" t="s">
        <v>12</v>
      </c>
      <c r="C26" s="8" t="s">
        <v>135</v>
      </c>
      <c r="D26" s="93"/>
      <c r="E26" s="70"/>
      <c r="F26" s="9" t="s">
        <v>12</v>
      </c>
      <c r="G26" s="8" t="s">
        <v>134</v>
      </c>
      <c r="H26" s="93"/>
    </row>
    <row r="27" spans="1:8">
      <c r="A27" s="70"/>
      <c r="B27" s="10" t="s">
        <v>10</v>
      </c>
      <c r="C27" s="11" t="s">
        <v>133</v>
      </c>
      <c r="D27" s="93"/>
      <c r="E27" s="70"/>
      <c r="F27" s="10" t="s">
        <v>9</v>
      </c>
      <c r="G27" s="8" t="s">
        <v>21</v>
      </c>
      <c r="H27" s="93"/>
    </row>
    <row r="28" spans="1:8" ht="22">
      <c r="A28" s="70"/>
      <c r="B28" s="9" t="s">
        <v>8</v>
      </c>
      <c r="C28" s="8"/>
      <c r="D28" s="93"/>
      <c r="E28" s="70"/>
      <c r="F28" s="9" t="s">
        <v>42</v>
      </c>
      <c r="G28" s="8"/>
      <c r="H28" s="93"/>
    </row>
    <row r="29" spans="1:8">
      <c r="A29" s="70"/>
      <c r="B29" s="9"/>
      <c r="C29" s="8"/>
      <c r="D29" s="93"/>
      <c r="E29" s="70"/>
      <c r="F29" s="9" t="s">
        <v>41</v>
      </c>
      <c r="G29" s="8"/>
      <c r="H29" s="93"/>
    </row>
    <row r="30" spans="1:8">
      <c r="A30" s="70"/>
      <c r="B30" s="9" t="s">
        <v>6</v>
      </c>
      <c r="C30" s="8"/>
      <c r="D30" s="94"/>
      <c r="E30" s="70"/>
      <c r="F30" s="9" t="s">
        <v>6</v>
      </c>
      <c r="G30" s="8"/>
      <c r="H30" s="94"/>
    </row>
    <row r="31" spans="1:8">
      <c r="A31" s="70"/>
      <c r="B31" s="72" t="s">
        <v>5</v>
      </c>
      <c r="C31" s="73"/>
      <c r="D31" s="7"/>
      <c r="E31" s="70"/>
      <c r="F31" s="72" t="s">
        <v>4</v>
      </c>
      <c r="G31" s="74"/>
      <c r="H31" s="7"/>
    </row>
    <row r="32" spans="1:8" ht="15" thickBot="1">
      <c r="A32" s="71"/>
      <c r="B32" s="75" t="s">
        <v>3</v>
      </c>
      <c r="C32" s="76"/>
      <c r="D32" s="6">
        <f>D31*D25</f>
        <v>0</v>
      </c>
      <c r="E32" s="71"/>
      <c r="F32" s="75" t="s">
        <v>3</v>
      </c>
      <c r="G32" s="77"/>
      <c r="H32" s="6">
        <f>H31*H25</f>
        <v>0</v>
      </c>
    </row>
    <row r="33" spans="1:8" ht="16" thickBot="1">
      <c r="A33" s="5"/>
      <c r="B33" s="4"/>
      <c r="C33" s="4"/>
      <c r="D33" s="3"/>
      <c r="E33" s="5"/>
      <c r="F33" s="4"/>
      <c r="G33" s="4"/>
      <c r="H33" s="3"/>
    </row>
    <row r="34" spans="1:8">
      <c r="A34" s="69"/>
      <c r="B34" s="15" t="s">
        <v>19</v>
      </c>
      <c r="C34" s="14" t="s">
        <v>132</v>
      </c>
      <c r="D34" s="13" t="s">
        <v>17</v>
      </c>
      <c r="E34" s="69"/>
      <c r="F34" s="15" t="s">
        <v>19</v>
      </c>
      <c r="G34" s="14" t="s">
        <v>131</v>
      </c>
      <c r="H34" s="13" t="s">
        <v>17</v>
      </c>
    </row>
    <row r="35" spans="1:8" ht="15" customHeight="1">
      <c r="A35" s="70"/>
      <c r="B35" s="9" t="s">
        <v>15</v>
      </c>
      <c r="C35" s="12" t="s">
        <v>30</v>
      </c>
      <c r="D35" s="90">
        <f>200/H2</f>
        <v>29.411764705882355</v>
      </c>
      <c r="E35" s="70"/>
      <c r="F35" s="9" t="s">
        <v>15</v>
      </c>
      <c r="G35" s="12" t="s">
        <v>130</v>
      </c>
      <c r="H35" s="90">
        <f>250/H2</f>
        <v>36.764705882352942</v>
      </c>
    </row>
    <row r="36" spans="1:8" ht="22">
      <c r="A36" s="70"/>
      <c r="B36" s="9" t="s">
        <v>12</v>
      </c>
      <c r="C36" s="8" t="s">
        <v>129</v>
      </c>
      <c r="D36" s="93"/>
      <c r="E36" s="70"/>
      <c r="F36" s="9" t="s">
        <v>12</v>
      </c>
      <c r="G36" s="8" t="s">
        <v>128</v>
      </c>
      <c r="H36" s="93"/>
    </row>
    <row r="37" spans="1:8">
      <c r="A37" s="70"/>
      <c r="B37" s="10" t="s">
        <v>10</v>
      </c>
      <c r="C37" s="11"/>
      <c r="D37" s="93"/>
      <c r="E37" s="70"/>
      <c r="F37" s="10" t="s">
        <v>9</v>
      </c>
      <c r="G37" s="8"/>
      <c r="H37" s="93"/>
    </row>
    <row r="38" spans="1:8">
      <c r="A38" s="70"/>
      <c r="B38" s="9" t="s">
        <v>8</v>
      </c>
      <c r="C38" s="8"/>
      <c r="D38" s="93"/>
      <c r="E38" s="70"/>
      <c r="F38" s="9" t="s">
        <v>7</v>
      </c>
      <c r="G38" s="8"/>
      <c r="H38" s="93"/>
    </row>
    <row r="39" spans="1:8">
      <c r="A39" s="70"/>
      <c r="B39" s="9"/>
      <c r="C39" s="8"/>
      <c r="D39" s="93"/>
      <c r="E39" s="70"/>
      <c r="F39" s="9"/>
      <c r="G39" s="8"/>
      <c r="H39" s="93"/>
    </row>
    <row r="40" spans="1:8">
      <c r="A40" s="70"/>
      <c r="B40" s="9" t="s">
        <v>6</v>
      </c>
      <c r="C40" s="8"/>
      <c r="D40" s="94"/>
      <c r="E40" s="70"/>
      <c r="F40" s="9" t="s">
        <v>6</v>
      </c>
      <c r="G40" s="8"/>
      <c r="H40" s="94"/>
    </row>
    <row r="41" spans="1:8" ht="15" customHeight="1">
      <c r="A41" s="70"/>
      <c r="B41" s="72" t="s">
        <v>5</v>
      </c>
      <c r="C41" s="73"/>
      <c r="D41" s="7"/>
      <c r="E41" s="70"/>
      <c r="F41" s="72" t="s">
        <v>4</v>
      </c>
      <c r="G41" s="74"/>
      <c r="H41" s="7"/>
    </row>
    <row r="42" spans="1:8" ht="15.75" customHeight="1" thickBot="1">
      <c r="A42" s="71"/>
      <c r="B42" s="75" t="s">
        <v>3</v>
      </c>
      <c r="C42" s="76"/>
      <c r="D42" s="6">
        <f>D41*D35</f>
        <v>0</v>
      </c>
      <c r="E42" s="71"/>
      <c r="F42" s="75" t="s">
        <v>3</v>
      </c>
      <c r="G42" s="77"/>
      <c r="H42" s="6">
        <f>H41*H35</f>
        <v>0</v>
      </c>
    </row>
    <row r="43" spans="1:8" ht="15.75" customHeight="1" thickBot="1">
      <c r="A43" s="5"/>
      <c r="B43" s="4"/>
      <c r="C43" s="4"/>
      <c r="D43" s="3"/>
      <c r="E43" s="5"/>
      <c r="F43" s="4"/>
      <c r="G43" s="4"/>
      <c r="H43" s="3"/>
    </row>
    <row r="44" spans="1:8">
      <c r="A44" s="69"/>
      <c r="B44" s="15" t="s">
        <v>19</v>
      </c>
      <c r="C44" s="14" t="s">
        <v>127</v>
      </c>
      <c r="D44" s="13" t="s">
        <v>17</v>
      </c>
      <c r="E44" s="69"/>
      <c r="F44" s="15" t="s">
        <v>19</v>
      </c>
      <c r="G44" s="14" t="s">
        <v>126</v>
      </c>
      <c r="H44" s="13" t="s">
        <v>17</v>
      </c>
    </row>
    <row r="45" spans="1:8" ht="14.25" customHeight="1">
      <c r="A45" s="70"/>
      <c r="B45" s="9" t="s">
        <v>15</v>
      </c>
      <c r="C45" s="12" t="s">
        <v>125</v>
      </c>
      <c r="D45" s="90">
        <f>60/H2</f>
        <v>8.8235294117647065</v>
      </c>
      <c r="E45" s="70"/>
      <c r="F45" s="9" t="s">
        <v>15</v>
      </c>
      <c r="G45" s="12" t="s">
        <v>124</v>
      </c>
      <c r="H45" s="90">
        <f>250/H2</f>
        <v>36.764705882352942</v>
      </c>
    </row>
    <row r="46" spans="1:8">
      <c r="A46" s="70"/>
      <c r="B46" s="9" t="s">
        <v>12</v>
      </c>
      <c r="C46" s="8" t="s">
        <v>123</v>
      </c>
      <c r="D46" s="93"/>
      <c r="E46" s="70"/>
      <c r="F46" s="9" t="s">
        <v>12</v>
      </c>
      <c r="G46" s="8" t="s">
        <v>123</v>
      </c>
      <c r="H46" s="93"/>
    </row>
    <row r="47" spans="1:8">
      <c r="A47" s="70"/>
      <c r="B47" s="10" t="s">
        <v>10</v>
      </c>
      <c r="C47" s="11"/>
      <c r="D47" s="93"/>
      <c r="E47" s="70"/>
      <c r="F47" s="10" t="s">
        <v>9</v>
      </c>
      <c r="G47" s="8"/>
      <c r="H47" s="93"/>
    </row>
    <row r="48" spans="1:8" ht="22">
      <c r="A48" s="70"/>
      <c r="B48" s="9" t="s">
        <v>8</v>
      </c>
      <c r="C48" s="8"/>
      <c r="D48" s="93"/>
      <c r="E48" s="70"/>
      <c r="F48" s="9" t="s">
        <v>42</v>
      </c>
      <c r="G48" s="8"/>
      <c r="H48" s="93"/>
    </row>
    <row r="49" spans="1:8">
      <c r="A49" s="70"/>
      <c r="B49" s="9"/>
      <c r="C49" s="8"/>
      <c r="D49" s="93"/>
      <c r="E49" s="70"/>
      <c r="F49" s="9"/>
      <c r="G49" s="8"/>
      <c r="H49" s="93"/>
    </row>
    <row r="50" spans="1:8">
      <c r="A50" s="70"/>
      <c r="B50" s="9" t="s">
        <v>6</v>
      </c>
      <c r="C50" s="8"/>
      <c r="D50" s="94"/>
      <c r="E50" s="70"/>
      <c r="F50" s="9" t="s">
        <v>6</v>
      </c>
      <c r="G50" s="8"/>
      <c r="H50" s="94"/>
    </row>
    <row r="51" spans="1:8">
      <c r="A51" s="70"/>
      <c r="B51" s="72" t="s">
        <v>5</v>
      </c>
      <c r="C51" s="73"/>
      <c r="D51" s="7"/>
      <c r="E51" s="70"/>
      <c r="F51" s="72" t="s">
        <v>4</v>
      </c>
      <c r="G51" s="74"/>
      <c r="H51" s="7"/>
    </row>
    <row r="52" spans="1:8" ht="15" thickBot="1">
      <c r="A52" s="71"/>
      <c r="B52" s="75" t="s">
        <v>3</v>
      </c>
      <c r="C52" s="76"/>
      <c r="D52" s="6">
        <f>D51*D45</f>
        <v>0</v>
      </c>
      <c r="E52" s="71"/>
      <c r="F52" s="75" t="s">
        <v>3</v>
      </c>
      <c r="G52" s="77"/>
      <c r="H52" s="6">
        <f>H51*H45</f>
        <v>0</v>
      </c>
    </row>
    <row r="53" spans="1:8" ht="16" thickBot="1">
      <c r="A53" s="5"/>
      <c r="B53" s="4"/>
      <c r="C53" s="4"/>
      <c r="D53" s="3"/>
      <c r="E53" s="5"/>
      <c r="F53" s="4"/>
      <c r="G53" s="29"/>
      <c r="H53" s="3"/>
    </row>
    <row r="54" spans="1:8">
      <c r="A54" s="69"/>
      <c r="B54" s="15" t="s">
        <v>19</v>
      </c>
      <c r="C54" s="14" t="s">
        <v>39</v>
      </c>
      <c r="D54" s="13" t="s">
        <v>17</v>
      </c>
      <c r="E54" s="69"/>
      <c r="F54" s="15" t="s">
        <v>19</v>
      </c>
      <c r="G54" s="14" t="s">
        <v>122</v>
      </c>
      <c r="H54" s="13" t="s">
        <v>17</v>
      </c>
    </row>
    <row r="55" spans="1:8" ht="12.75" customHeight="1">
      <c r="A55" s="70"/>
      <c r="B55" s="9" t="s">
        <v>15</v>
      </c>
      <c r="C55" s="12" t="s">
        <v>121</v>
      </c>
      <c r="D55" s="90">
        <f>130/H2</f>
        <v>19.117647058823529</v>
      </c>
      <c r="E55" s="70"/>
      <c r="F55" s="9" t="s">
        <v>15</v>
      </c>
      <c r="G55" s="12" t="s">
        <v>120</v>
      </c>
      <c r="H55" s="90">
        <f>130/H2</f>
        <v>19.117647058823529</v>
      </c>
    </row>
    <row r="56" spans="1:8">
      <c r="A56" s="70"/>
      <c r="B56" s="9" t="s">
        <v>12</v>
      </c>
      <c r="C56" s="8" t="s">
        <v>115</v>
      </c>
      <c r="D56" s="93"/>
      <c r="E56" s="70"/>
      <c r="F56" s="9" t="s">
        <v>12</v>
      </c>
      <c r="G56" s="8" t="s">
        <v>115</v>
      </c>
      <c r="H56" s="93"/>
    </row>
    <row r="57" spans="1:8">
      <c r="A57" s="70"/>
      <c r="B57" s="10" t="s">
        <v>10</v>
      </c>
      <c r="C57" s="11"/>
      <c r="D57" s="93"/>
      <c r="E57" s="70"/>
      <c r="F57" s="10" t="s">
        <v>9</v>
      </c>
      <c r="G57" s="8"/>
      <c r="H57" s="93"/>
    </row>
    <row r="58" spans="1:8">
      <c r="A58" s="70"/>
      <c r="B58" s="9" t="s">
        <v>8</v>
      </c>
      <c r="C58" s="8"/>
      <c r="D58" s="93"/>
      <c r="E58" s="70"/>
      <c r="F58" s="9" t="s">
        <v>7</v>
      </c>
      <c r="G58" s="8"/>
      <c r="H58" s="93"/>
    </row>
    <row r="59" spans="1:8">
      <c r="A59" s="70"/>
      <c r="B59" s="9"/>
      <c r="C59" s="8"/>
      <c r="D59" s="93"/>
      <c r="E59" s="70"/>
      <c r="F59" s="9"/>
      <c r="G59" s="8"/>
      <c r="H59" s="93"/>
    </row>
    <row r="60" spans="1:8">
      <c r="A60" s="70"/>
      <c r="B60" s="9" t="s">
        <v>6</v>
      </c>
      <c r="C60" s="8"/>
      <c r="D60" s="94"/>
      <c r="E60" s="70"/>
      <c r="F60" s="9" t="s">
        <v>6</v>
      </c>
      <c r="G60" s="8"/>
      <c r="H60" s="94"/>
    </row>
    <row r="61" spans="1:8" ht="15" customHeight="1">
      <c r="A61" s="70"/>
      <c r="B61" s="72" t="s">
        <v>5</v>
      </c>
      <c r="C61" s="73"/>
      <c r="D61" s="7"/>
      <c r="E61" s="70"/>
      <c r="F61" s="72" t="s">
        <v>4</v>
      </c>
      <c r="G61" s="74"/>
      <c r="H61" s="7"/>
    </row>
    <row r="62" spans="1:8" ht="15.75" customHeight="1" thickBot="1">
      <c r="A62" s="71"/>
      <c r="B62" s="75" t="s">
        <v>3</v>
      </c>
      <c r="C62" s="76"/>
      <c r="D62" s="6">
        <f>D61*D55</f>
        <v>0</v>
      </c>
      <c r="E62" s="71"/>
      <c r="F62" s="75" t="s">
        <v>3</v>
      </c>
      <c r="G62" s="77"/>
      <c r="H62" s="6">
        <f>H61*H55</f>
        <v>0</v>
      </c>
    </row>
    <row r="63" spans="1:8" ht="15.75" customHeight="1" thickBot="1">
      <c r="A63" s="5"/>
      <c r="B63" s="4"/>
      <c r="C63" s="4"/>
      <c r="D63" s="3"/>
      <c r="E63" s="5"/>
      <c r="F63" s="4"/>
      <c r="G63" s="4"/>
      <c r="H63" s="3"/>
    </row>
    <row r="64" spans="1:8" ht="15.75" customHeight="1">
      <c r="A64" s="69"/>
      <c r="B64" s="15" t="s">
        <v>19</v>
      </c>
      <c r="C64" s="14" t="s">
        <v>119</v>
      </c>
      <c r="D64" s="13" t="s">
        <v>17</v>
      </c>
      <c r="E64" s="69"/>
      <c r="F64" s="15" t="s">
        <v>19</v>
      </c>
      <c r="G64" s="14" t="s">
        <v>118</v>
      </c>
      <c r="H64" s="13" t="s">
        <v>17</v>
      </c>
    </row>
    <row r="65" spans="1:8" ht="15.75" customHeight="1">
      <c r="A65" s="70"/>
      <c r="B65" s="9" t="s">
        <v>15</v>
      </c>
      <c r="C65" s="12" t="s">
        <v>117</v>
      </c>
      <c r="D65" s="90">
        <f>600/H2</f>
        <v>88.235294117647058</v>
      </c>
      <c r="E65" s="70"/>
      <c r="F65" s="9" t="s">
        <v>15</v>
      </c>
      <c r="G65" s="12" t="s">
        <v>116</v>
      </c>
      <c r="H65" s="90">
        <f>90/H2</f>
        <v>13.23529411764706</v>
      </c>
    </row>
    <row r="66" spans="1:8" ht="33.75" customHeight="1">
      <c r="A66" s="70"/>
      <c r="B66" s="9" t="s">
        <v>12</v>
      </c>
      <c r="C66" s="8" t="s">
        <v>115</v>
      </c>
      <c r="D66" s="93"/>
      <c r="E66" s="70"/>
      <c r="F66" s="9" t="s">
        <v>12</v>
      </c>
      <c r="G66" s="8" t="s">
        <v>115</v>
      </c>
      <c r="H66" s="93"/>
    </row>
    <row r="67" spans="1:8" ht="15.75" customHeight="1">
      <c r="A67" s="70"/>
      <c r="B67" s="10" t="s">
        <v>10</v>
      </c>
      <c r="C67" s="11" t="s">
        <v>21</v>
      </c>
      <c r="D67" s="93"/>
      <c r="E67" s="70"/>
      <c r="F67" s="10" t="s">
        <v>9</v>
      </c>
      <c r="G67" s="8"/>
      <c r="H67" s="93"/>
    </row>
    <row r="68" spans="1:8" ht="15.75" customHeight="1">
      <c r="A68" s="70"/>
      <c r="B68" s="9" t="s">
        <v>8</v>
      </c>
      <c r="C68" s="8"/>
      <c r="D68" s="93"/>
      <c r="E68" s="70"/>
      <c r="F68" s="9" t="s">
        <v>7</v>
      </c>
      <c r="G68" s="8"/>
      <c r="H68" s="93"/>
    </row>
    <row r="69" spans="1:8" ht="15.75" customHeight="1">
      <c r="A69" s="70"/>
      <c r="B69" s="9"/>
      <c r="C69" s="8"/>
      <c r="D69" s="93"/>
      <c r="E69" s="70"/>
      <c r="F69" s="9"/>
      <c r="G69" s="8"/>
      <c r="H69" s="93"/>
    </row>
    <row r="70" spans="1:8" ht="15.75" customHeight="1">
      <c r="A70" s="70"/>
      <c r="B70" s="9" t="s">
        <v>6</v>
      </c>
      <c r="C70" s="8"/>
      <c r="D70" s="94"/>
      <c r="E70" s="70"/>
      <c r="F70" s="9" t="s">
        <v>6</v>
      </c>
      <c r="G70" s="8"/>
      <c r="H70" s="94"/>
    </row>
    <row r="71" spans="1:8" ht="15.75" customHeight="1">
      <c r="A71" s="70"/>
      <c r="B71" s="72" t="s">
        <v>5</v>
      </c>
      <c r="C71" s="73"/>
      <c r="D71" s="7"/>
      <c r="E71" s="70"/>
      <c r="F71" s="72" t="s">
        <v>4</v>
      </c>
      <c r="G71" s="74"/>
      <c r="H71" s="7"/>
    </row>
    <row r="72" spans="1:8" ht="15.75" customHeight="1" thickBot="1">
      <c r="A72" s="71"/>
      <c r="B72" s="75" t="s">
        <v>3</v>
      </c>
      <c r="C72" s="76"/>
      <c r="D72" s="6">
        <f>D71*D65</f>
        <v>0</v>
      </c>
      <c r="E72" s="71"/>
      <c r="F72" s="75" t="s">
        <v>3</v>
      </c>
      <c r="G72" s="77"/>
      <c r="H72" s="6">
        <f>H71*H65</f>
        <v>0</v>
      </c>
    </row>
    <row r="73" spans="1:8" ht="15.75" customHeight="1" thickBot="1">
      <c r="A73" s="5"/>
      <c r="B73" s="4"/>
      <c r="C73" s="4"/>
      <c r="D73" s="3"/>
      <c r="E73" s="5"/>
      <c r="F73" s="4"/>
      <c r="G73" s="4"/>
      <c r="H73" s="3"/>
    </row>
    <row r="74" spans="1:8" ht="15.75" customHeight="1">
      <c r="A74" s="69"/>
      <c r="B74" s="15" t="s">
        <v>19</v>
      </c>
      <c r="C74" s="14" t="s">
        <v>114</v>
      </c>
      <c r="D74" s="13" t="s">
        <v>17</v>
      </c>
      <c r="E74" s="69"/>
      <c r="F74" s="15" t="s">
        <v>19</v>
      </c>
      <c r="G74" s="14" t="s">
        <v>113</v>
      </c>
      <c r="H74" s="13" t="s">
        <v>17</v>
      </c>
    </row>
    <row r="75" spans="1:8" ht="14.25" customHeight="1">
      <c r="A75" s="70"/>
      <c r="B75" s="9" t="s">
        <v>15</v>
      </c>
      <c r="C75" s="12" t="s">
        <v>112</v>
      </c>
      <c r="D75" s="90">
        <f>50/H2</f>
        <v>7.3529411764705888</v>
      </c>
      <c r="E75" s="70"/>
      <c r="F75" s="9" t="s">
        <v>15</v>
      </c>
      <c r="G75" s="12" t="s">
        <v>111</v>
      </c>
      <c r="H75" s="90">
        <f>30/H2</f>
        <v>4.4117647058823533</v>
      </c>
    </row>
    <row r="76" spans="1:8" ht="51.75" customHeight="1">
      <c r="A76" s="70"/>
      <c r="B76" s="9" t="s">
        <v>12</v>
      </c>
      <c r="C76" s="8"/>
      <c r="D76" s="93"/>
      <c r="E76" s="70"/>
      <c r="F76" s="9" t="s">
        <v>12</v>
      </c>
      <c r="G76" s="8" t="s">
        <v>110</v>
      </c>
      <c r="H76" s="93"/>
    </row>
    <row r="77" spans="1:8" ht="15.75" customHeight="1">
      <c r="A77" s="70"/>
      <c r="B77" s="10" t="s">
        <v>10</v>
      </c>
      <c r="C77" s="11"/>
      <c r="D77" s="93"/>
      <c r="E77" s="70"/>
      <c r="F77" s="10" t="s">
        <v>9</v>
      </c>
      <c r="G77" s="8"/>
      <c r="H77" s="93"/>
    </row>
    <row r="78" spans="1:8" ht="15.75" customHeight="1">
      <c r="A78" s="70"/>
      <c r="B78" s="9" t="s">
        <v>8</v>
      </c>
      <c r="C78" s="8"/>
      <c r="D78" s="93"/>
      <c r="E78" s="70"/>
      <c r="F78" s="9" t="s">
        <v>7</v>
      </c>
      <c r="G78" s="8"/>
      <c r="H78" s="93"/>
    </row>
    <row r="79" spans="1:8" ht="15.75" customHeight="1">
      <c r="A79" s="70"/>
      <c r="B79" s="9"/>
      <c r="C79" s="8"/>
      <c r="D79" s="93"/>
      <c r="E79" s="70"/>
      <c r="F79" s="9"/>
      <c r="G79" s="8"/>
      <c r="H79" s="93"/>
    </row>
    <row r="80" spans="1:8" ht="15.75" customHeight="1">
      <c r="A80" s="70"/>
      <c r="B80" s="9" t="s">
        <v>6</v>
      </c>
      <c r="C80" s="8"/>
      <c r="D80" s="94"/>
      <c r="E80" s="70"/>
      <c r="F80" s="9" t="s">
        <v>6</v>
      </c>
      <c r="G80" s="8"/>
      <c r="H80" s="94"/>
    </row>
    <row r="81" spans="1:8" ht="15.75" customHeight="1">
      <c r="A81" s="70"/>
      <c r="B81" s="72" t="s">
        <v>5</v>
      </c>
      <c r="C81" s="73"/>
      <c r="D81" s="7"/>
      <c r="E81" s="70"/>
      <c r="F81" s="72" t="s">
        <v>4</v>
      </c>
      <c r="G81" s="74"/>
      <c r="H81" s="7"/>
    </row>
    <row r="82" spans="1:8" ht="15.75" customHeight="1" thickBot="1">
      <c r="A82" s="71"/>
      <c r="B82" s="75" t="s">
        <v>3</v>
      </c>
      <c r="C82" s="76"/>
      <c r="D82" s="6">
        <f>D81*D75</f>
        <v>0</v>
      </c>
      <c r="E82" s="71"/>
      <c r="F82" s="75" t="s">
        <v>3</v>
      </c>
      <c r="G82" s="77"/>
      <c r="H82" s="6">
        <f>H81*H75</f>
        <v>0</v>
      </c>
    </row>
    <row r="83" spans="1:8" ht="15.75" customHeight="1" thickBot="1">
      <c r="A83" s="5"/>
      <c r="B83" s="4"/>
      <c r="C83" s="4"/>
      <c r="D83" s="3"/>
      <c r="E83" s="5"/>
      <c r="F83" s="4"/>
      <c r="G83" s="4"/>
      <c r="H83" s="3"/>
    </row>
    <row r="84" spans="1:8" ht="15.75" customHeight="1">
      <c r="A84" s="69"/>
      <c r="B84" s="15" t="s">
        <v>19</v>
      </c>
      <c r="C84" s="26"/>
      <c r="D84" s="13" t="s">
        <v>17</v>
      </c>
      <c r="E84" s="69"/>
      <c r="F84" s="15" t="s">
        <v>19</v>
      </c>
      <c r="G84" s="14" t="s">
        <v>109</v>
      </c>
      <c r="H84" s="13" t="s">
        <v>17</v>
      </c>
    </row>
    <row r="85" spans="1:8" ht="15.75" customHeight="1">
      <c r="A85" s="70"/>
      <c r="B85" s="9" t="s">
        <v>15</v>
      </c>
      <c r="C85" s="12" t="s">
        <v>108</v>
      </c>
      <c r="D85" s="90">
        <f>30/H2</f>
        <v>4.4117647058823533</v>
      </c>
      <c r="E85" s="70"/>
      <c r="F85" s="9" t="s">
        <v>15</v>
      </c>
      <c r="G85" s="12" t="s">
        <v>107</v>
      </c>
      <c r="H85" s="90">
        <f>130/H2</f>
        <v>19.117647058823529</v>
      </c>
    </row>
    <row r="86" spans="1:8" ht="48" customHeight="1">
      <c r="A86" s="70"/>
      <c r="B86" s="9" t="s">
        <v>12</v>
      </c>
      <c r="C86" s="8"/>
      <c r="D86" s="93"/>
      <c r="E86" s="70"/>
      <c r="F86" s="9" t="s">
        <v>12</v>
      </c>
      <c r="G86" s="8"/>
      <c r="H86" s="93"/>
    </row>
    <row r="87" spans="1:8" ht="15.75" customHeight="1">
      <c r="A87" s="70"/>
      <c r="B87" s="10" t="s">
        <v>10</v>
      </c>
      <c r="C87" s="11"/>
      <c r="D87" s="93"/>
      <c r="E87" s="70"/>
      <c r="F87" s="10" t="s">
        <v>9</v>
      </c>
      <c r="G87" s="8"/>
      <c r="H87" s="93"/>
    </row>
    <row r="88" spans="1:8" ht="15.75" customHeight="1">
      <c r="A88" s="70"/>
      <c r="B88" s="9" t="s">
        <v>8</v>
      </c>
      <c r="C88" s="8"/>
      <c r="D88" s="93"/>
      <c r="E88" s="70"/>
      <c r="F88" s="9" t="s">
        <v>7</v>
      </c>
      <c r="G88" s="8"/>
      <c r="H88" s="93"/>
    </row>
    <row r="89" spans="1:8" ht="15.75" customHeight="1">
      <c r="A89" s="70"/>
      <c r="B89" s="9"/>
      <c r="C89" s="8"/>
      <c r="D89" s="93"/>
      <c r="E89" s="70"/>
      <c r="F89" s="9"/>
      <c r="G89" s="8"/>
      <c r="H89" s="93"/>
    </row>
    <row r="90" spans="1:8" ht="15.75" customHeight="1">
      <c r="A90" s="70"/>
      <c r="B90" s="9" t="s">
        <v>6</v>
      </c>
      <c r="C90" s="8"/>
      <c r="D90" s="94"/>
      <c r="E90" s="70"/>
      <c r="F90" s="9" t="s">
        <v>6</v>
      </c>
      <c r="G90" s="8"/>
      <c r="H90" s="94"/>
    </row>
    <row r="91" spans="1:8" ht="15.75" customHeight="1">
      <c r="A91" s="70"/>
      <c r="B91" s="72" t="s">
        <v>5</v>
      </c>
      <c r="C91" s="73"/>
      <c r="D91" s="7"/>
      <c r="E91" s="70"/>
      <c r="F91" s="72" t="s">
        <v>4</v>
      </c>
      <c r="G91" s="74"/>
      <c r="H91" s="7"/>
    </row>
    <row r="92" spans="1:8" ht="15.75" customHeight="1" thickBot="1">
      <c r="A92" s="71"/>
      <c r="B92" s="75" t="s">
        <v>3</v>
      </c>
      <c r="C92" s="76"/>
      <c r="D92" s="6">
        <f>D91*D85</f>
        <v>0</v>
      </c>
      <c r="E92" s="71"/>
      <c r="F92" s="75" t="s">
        <v>3</v>
      </c>
      <c r="G92" s="77"/>
      <c r="H92" s="6">
        <f>H91*H85</f>
        <v>0</v>
      </c>
    </row>
    <row r="93" spans="1:8" ht="15.75" customHeight="1" thickBot="1">
      <c r="A93" s="5"/>
      <c r="B93" s="4"/>
      <c r="C93" s="4"/>
      <c r="D93" s="3"/>
      <c r="E93" s="5"/>
      <c r="F93" s="4"/>
      <c r="G93" s="4"/>
      <c r="H93" s="3"/>
    </row>
    <row r="94" spans="1:8" ht="15.75" customHeight="1">
      <c r="A94" s="69"/>
      <c r="B94" s="15" t="s">
        <v>19</v>
      </c>
      <c r="C94" s="14" t="s">
        <v>106</v>
      </c>
      <c r="D94" s="13" t="s">
        <v>17</v>
      </c>
      <c r="E94" s="69"/>
      <c r="F94" s="15" t="s">
        <v>19</v>
      </c>
      <c r="G94" s="14" t="s">
        <v>105</v>
      </c>
      <c r="H94" s="13" t="s">
        <v>17</v>
      </c>
    </row>
    <row r="95" spans="1:8" ht="15.75" customHeight="1">
      <c r="A95" s="70"/>
      <c r="B95" s="9" t="s">
        <v>15</v>
      </c>
      <c r="C95" s="12" t="s">
        <v>104</v>
      </c>
      <c r="D95" s="90">
        <f>30/H2</f>
        <v>4.4117647058823533</v>
      </c>
      <c r="E95" s="70"/>
      <c r="F95" s="9" t="s">
        <v>15</v>
      </c>
      <c r="G95" s="12" t="s">
        <v>103</v>
      </c>
      <c r="H95" s="90">
        <f>30/H2</f>
        <v>4.4117647058823533</v>
      </c>
    </row>
    <row r="96" spans="1:8" ht="48" customHeight="1">
      <c r="A96" s="70"/>
      <c r="B96" s="9" t="s">
        <v>12</v>
      </c>
      <c r="C96" s="8" t="s">
        <v>102</v>
      </c>
      <c r="D96" s="93"/>
      <c r="E96" s="70"/>
      <c r="F96" s="9" t="s">
        <v>12</v>
      </c>
      <c r="G96" s="8" t="s">
        <v>102</v>
      </c>
      <c r="H96" s="93"/>
    </row>
    <row r="97" spans="1:8" ht="15.75" customHeight="1">
      <c r="A97" s="70"/>
      <c r="B97" s="10" t="s">
        <v>10</v>
      </c>
      <c r="C97" s="11"/>
      <c r="D97" s="93"/>
      <c r="E97" s="70"/>
      <c r="F97" s="10" t="s">
        <v>9</v>
      </c>
      <c r="G97" s="8"/>
      <c r="H97" s="93"/>
    </row>
    <row r="98" spans="1:8" ht="15.75" customHeight="1">
      <c r="A98" s="70"/>
      <c r="B98" s="9" t="s">
        <v>8</v>
      </c>
      <c r="C98" s="8"/>
      <c r="D98" s="93"/>
      <c r="E98" s="70"/>
      <c r="F98" s="9" t="s">
        <v>7</v>
      </c>
      <c r="G98" s="8"/>
      <c r="H98" s="93"/>
    </row>
    <row r="99" spans="1:8" ht="15.75" customHeight="1">
      <c r="A99" s="70"/>
      <c r="B99" s="9"/>
      <c r="C99" s="8"/>
      <c r="D99" s="93"/>
      <c r="E99" s="70"/>
      <c r="F99" s="9"/>
      <c r="G99" s="8"/>
      <c r="H99" s="93"/>
    </row>
    <row r="100" spans="1:8" ht="15.75" customHeight="1">
      <c r="A100" s="70"/>
      <c r="B100" s="9" t="s">
        <v>6</v>
      </c>
      <c r="C100" s="8"/>
      <c r="D100" s="94"/>
      <c r="E100" s="70"/>
      <c r="F100" s="9" t="s">
        <v>6</v>
      </c>
      <c r="G100" s="8"/>
      <c r="H100" s="94"/>
    </row>
    <row r="101" spans="1:8" ht="15.75" customHeight="1">
      <c r="A101" s="70"/>
      <c r="B101" s="72" t="s">
        <v>5</v>
      </c>
      <c r="C101" s="73"/>
      <c r="D101" s="7"/>
      <c r="E101" s="70"/>
      <c r="F101" s="72" t="s">
        <v>4</v>
      </c>
      <c r="G101" s="74"/>
      <c r="H101" s="7"/>
    </row>
    <row r="102" spans="1:8" ht="15.75" customHeight="1" thickBot="1">
      <c r="A102" s="71"/>
      <c r="B102" s="75" t="s">
        <v>3</v>
      </c>
      <c r="C102" s="76"/>
      <c r="D102" s="6">
        <f>D101*D95</f>
        <v>0</v>
      </c>
      <c r="E102" s="71"/>
      <c r="F102" s="75" t="s">
        <v>3</v>
      </c>
      <c r="G102" s="77"/>
      <c r="H102" s="6">
        <f>H101*H95</f>
        <v>0</v>
      </c>
    </row>
    <row r="103" spans="1:8" ht="15.75" customHeight="1" thickBot="1">
      <c r="A103" s="5"/>
      <c r="B103" s="4"/>
      <c r="C103" s="4"/>
      <c r="D103" s="3"/>
      <c r="E103" s="5"/>
      <c r="F103" s="4"/>
      <c r="G103" s="4"/>
      <c r="H103" s="3"/>
    </row>
    <row r="104" spans="1:8" ht="30" customHeight="1" thickBot="1">
      <c r="A104" s="98" t="s">
        <v>101</v>
      </c>
      <c r="B104" s="99"/>
      <c r="C104" s="99"/>
      <c r="D104" s="99"/>
      <c r="E104" s="100"/>
      <c r="F104" s="2" t="s">
        <v>1</v>
      </c>
      <c r="G104" s="107" t="s">
        <v>100</v>
      </c>
      <c r="H104" s="108"/>
    </row>
    <row r="105" spans="1:8">
      <c r="A105" s="101"/>
      <c r="B105" s="102"/>
      <c r="C105" s="102"/>
      <c r="D105" s="102"/>
      <c r="E105" s="103"/>
      <c r="F105" s="116">
        <f>D11+H11+D21+H21+D31+H31+D41+H41+D51+H51+D61+H61+D71+H71+D81+H81+D91+H91+D101+H101</f>
        <v>0</v>
      </c>
      <c r="G105" s="118">
        <f>D12+H12+D22+H22+D32+H32+D42+H42+D52+H52+D62+H62+D72+H72+D82+H82+D92+H92+D102+H102</f>
        <v>0</v>
      </c>
      <c r="H105" s="119"/>
    </row>
    <row r="106" spans="1:8" ht="15" thickBot="1">
      <c r="A106" s="104"/>
      <c r="B106" s="105"/>
      <c r="C106" s="105"/>
      <c r="D106" s="105"/>
      <c r="E106" s="106"/>
      <c r="F106" s="117"/>
      <c r="G106" s="120"/>
      <c r="H106" s="121"/>
    </row>
    <row r="108" spans="1:8" ht="18">
      <c r="A108" s="115"/>
      <c r="B108" s="115"/>
      <c r="C108" s="115"/>
      <c r="D108" s="115"/>
      <c r="E108" s="115"/>
    </row>
    <row r="109" spans="1:8">
      <c r="A109" s="1"/>
      <c r="B109" s="1"/>
      <c r="C109" s="97"/>
      <c r="D109" s="97"/>
      <c r="E109" s="97"/>
      <c r="F109" s="1"/>
      <c r="G109" s="1"/>
      <c r="H109" s="1"/>
    </row>
    <row r="110" spans="1:8">
      <c r="A110" s="1"/>
      <c r="B110" s="1"/>
      <c r="C110" s="1"/>
      <c r="D110" s="1"/>
      <c r="E110" s="1"/>
      <c r="F110" s="1"/>
      <c r="G110" s="1"/>
      <c r="H110" s="1"/>
    </row>
    <row r="111" spans="1:8">
      <c r="A111" s="1"/>
      <c r="B111" s="1"/>
      <c r="C111" s="1"/>
      <c r="D111" s="1"/>
      <c r="E111" s="1"/>
      <c r="F111" s="1"/>
      <c r="G111" s="1"/>
      <c r="H111" s="1"/>
    </row>
  </sheetData>
  <sheetProtection password="F17D" sheet="1" objects="1" scenarios="1"/>
  <mergeCells count="90">
    <mergeCell ref="H55:H60"/>
    <mergeCell ref="H65:H70"/>
    <mergeCell ref="H25:H30"/>
    <mergeCell ref="D35:D40"/>
    <mergeCell ref="H35:H40"/>
    <mergeCell ref="D25:D30"/>
    <mergeCell ref="A24:A32"/>
    <mergeCell ref="E24:E32"/>
    <mergeCell ref="B31:C31"/>
    <mergeCell ref="F31:G31"/>
    <mergeCell ref="B32:C32"/>
    <mergeCell ref="F32:G32"/>
    <mergeCell ref="F22:G22"/>
    <mergeCell ref="H45:H50"/>
    <mergeCell ref="B13:H13"/>
    <mergeCell ref="A14:A22"/>
    <mergeCell ref="E14:E22"/>
    <mergeCell ref="B21:C21"/>
    <mergeCell ref="F21:G21"/>
    <mergeCell ref="B22:C22"/>
    <mergeCell ref="H15:H20"/>
    <mergeCell ref="A34:A42"/>
    <mergeCell ref="E34:E42"/>
    <mergeCell ref="B41:C41"/>
    <mergeCell ref="F41:G41"/>
    <mergeCell ref="B42:C42"/>
    <mergeCell ref="F42:G42"/>
    <mergeCell ref="D15:D20"/>
    <mergeCell ref="A1:H1"/>
    <mergeCell ref="A2:G2"/>
    <mergeCell ref="A3:H3"/>
    <mergeCell ref="A4:A12"/>
    <mergeCell ref="E4:E12"/>
    <mergeCell ref="B11:C11"/>
    <mergeCell ref="F11:G11"/>
    <mergeCell ref="B12:C12"/>
    <mergeCell ref="F12:G12"/>
    <mergeCell ref="H5:H10"/>
    <mergeCell ref="D5:D10"/>
    <mergeCell ref="A44:A52"/>
    <mergeCell ref="E44:E52"/>
    <mergeCell ref="B51:C51"/>
    <mergeCell ref="F51:G51"/>
    <mergeCell ref="B52:C52"/>
    <mergeCell ref="F52:G52"/>
    <mergeCell ref="D45:D50"/>
    <mergeCell ref="F72:G72"/>
    <mergeCell ref="D65:D70"/>
    <mergeCell ref="A54:A62"/>
    <mergeCell ref="E54:E62"/>
    <mergeCell ref="B61:C61"/>
    <mergeCell ref="F61:G61"/>
    <mergeCell ref="B62:C62"/>
    <mergeCell ref="F62:G62"/>
    <mergeCell ref="D55:D60"/>
    <mergeCell ref="A64:A72"/>
    <mergeCell ref="E64:E72"/>
    <mergeCell ref="B71:C71"/>
    <mergeCell ref="F71:G71"/>
    <mergeCell ref="B72:C72"/>
    <mergeCell ref="H85:H90"/>
    <mergeCell ref="D95:D100"/>
    <mergeCell ref="H95:H100"/>
    <mergeCell ref="G105:H106"/>
    <mergeCell ref="E94:E102"/>
    <mergeCell ref="F102:G102"/>
    <mergeCell ref="A74:A82"/>
    <mergeCell ref="E74:E82"/>
    <mergeCell ref="B81:C81"/>
    <mergeCell ref="F81:G81"/>
    <mergeCell ref="B82:C82"/>
    <mergeCell ref="F82:G82"/>
    <mergeCell ref="D75:D80"/>
    <mergeCell ref="D85:D90"/>
    <mergeCell ref="A108:E108"/>
    <mergeCell ref="H75:H80"/>
    <mergeCell ref="C109:E109"/>
    <mergeCell ref="A84:A92"/>
    <mergeCell ref="E84:E92"/>
    <mergeCell ref="B91:C91"/>
    <mergeCell ref="F91:G91"/>
    <mergeCell ref="B92:C92"/>
    <mergeCell ref="F92:G92"/>
    <mergeCell ref="A94:A102"/>
    <mergeCell ref="B101:C101"/>
    <mergeCell ref="F101:G101"/>
    <mergeCell ref="B102:C102"/>
    <mergeCell ref="A104:E106"/>
    <mergeCell ref="G104:H104"/>
    <mergeCell ref="F105:F106"/>
  </mergeCells>
  <hyperlinks>
    <hyperlink ref="C6" r:id="rId1"/>
  </hyperlinks>
  <pageMargins left="0.7" right="0.7" top="0.75" bottom="0.75" header="0.3" footer="0.3"/>
  <pageSetup paperSize="9" orientation="portrait" horizontalDpi="360" verticalDpi="36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1:I89"/>
  <sheetViews>
    <sheetView workbookViewId="0">
      <selection activeCell="A3" sqref="A3:H3"/>
    </sheetView>
  </sheetViews>
  <sheetFormatPr baseColWidth="10" defaultColWidth="8.83203125" defaultRowHeight="14" x14ac:dyDescent="0"/>
  <cols>
    <col min="1" max="1" width="17.83203125" customWidth="1"/>
    <col min="2" max="2" width="12.1640625" customWidth="1"/>
    <col min="3" max="3" width="20.6640625" customWidth="1"/>
    <col min="4" max="4" width="10.33203125" customWidth="1"/>
    <col min="5" max="5" width="18.5" customWidth="1"/>
    <col min="6" max="6" width="11.5" customWidth="1"/>
    <col min="7" max="7" width="21.5" customWidth="1"/>
    <col min="8" max="8" width="21.33203125" customWidth="1"/>
    <col min="9" max="9" width="30.33203125" customWidth="1"/>
  </cols>
  <sheetData>
    <row r="1" spans="1:8" ht="75.75" customHeight="1" thickBot="1">
      <c r="A1" s="78" t="s">
        <v>222</v>
      </c>
      <c r="B1" s="79"/>
      <c r="C1" s="79"/>
      <c r="D1" s="79"/>
      <c r="E1" s="79"/>
      <c r="F1" s="79"/>
      <c r="G1" s="79"/>
      <c r="H1" s="80"/>
    </row>
    <row r="2" spans="1:8" ht="48" customHeight="1" thickBot="1">
      <c r="A2" s="122"/>
      <c r="B2" s="123"/>
      <c r="C2" s="123"/>
      <c r="D2" s="123"/>
      <c r="E2" s="123"/>
      <c r="F2" s="123"/>
      <c r="G2" s="124"/>
      <c r="H2" s="33">
        <v>6.8</v>
      </c>
    </row>
    <row r="3" spans="1:8" ht="47" customHeight="1" thickBot="1">
      <c r="A3" s="84">
        <v>1</v>
      </c>
      <c r="B3" s="85"/>
      <c r="C3" s="85"/>
      <c r="D3" s="85"/>
      <c r="E3" s="86"/>
      <c r="F3" s="86"/>
      <c r="G3" s="86"/>
      <c r="H3" s="87"/>
    </row>
    <row r="4" spans="1:8">
      <c r="A4" s="69"/>
      <c r="B4" s="15" t="s">
        <v>19</v>
      </c>
      <c r="C4" s="14" t="s">
        <v>221</v>
      </c>
      <c r="D4" s="13" t="s">
        <v>17</v>
      </c>
      <c r="E4" s="69"/>
      <c r="F4" s="15" t="s">
        <v>19</v>
      </c>
      <c r="G4" s="14" t="s">
        <v>220</v>
      </c>
      <c r="H4" s="13" t="s">
        <v>17</v>
      </c>
    </row>
    <row r="5" spans="1:8" ht="36">
      <c r="A5" s="70"/>
      <c r="B5" s="9" t="s">
        <v>15</v>
      </c>
      <c r="C5" s="12" t="s">
        <v>219</v>
      </c>
      <c r="D5" s="90">
        <f>84/H2</f>
        <v>12.352941176470589</v>
      </c>
      <c r="E5" s="70"/>
      <c r="F5" s="9" t="s">
        <v>15</v>
      </c>
      <c r="G5" s="12" t="s">
        <v>218</v>
      </c>
      <c r="H5" s="90">
        <f>740/H2</f>
        <v>108.82352941176471</v>
      </c>
    </row>
    <row r="6" spans="1:8" ht="36" customHeight="1">
      <c r="A6" s="70"/>
      <c r="B6" s="9" t="s">
        <v>12</v>
      </c>
      <c r="C6" s="8" t="s">
        <v>217</v>
      </c>
      <c r="D6" s="93"/>
      <c r="E6" s="70"/>
      <c r="F6" s="9" t="s">
        <v>12</v>
      </c>
      <c r="G6" s="8" t="s">
        <v>217</v>
      </c>
      <c r="H6" s="93"/>
    </row>
    <row r="7" spans="1:8">
      <c r="A7" s="70"/>
      <c r="B7" s="9" t="s">
        <v>216</v>
      </c>
      <c r="C7" s="8"/>
      <c r="D7" s="93"/>
      <c r="E7" s="70"/>
      <c r="F7" s="9" t="s">
        <v>216</v>
      </c>
      <c r="G7" s="8"/>
      <c r="H7" s="93"/>
    </row>
    <row r="8" spans="1:8">
      <c r="A8" s="70"/>
      <c r="B8" s="9" t="s">
        <v>63</v>
      </c>
      <c r="C8" s="8" t="s">
        <v>215</v>
      </c>
      <c r="D8" s="93"/>
      <c r="E8" s="70"/>
      <c r="F8" s="9" t="s">
        <v>63</v>
      </c>
      <c r="G8" s="8" t="s">
        <v>214</v>
      </c>
      <c r="H8" s="93"/>
    </row>
    <row r="9" spans="1:8">
      <c r="A9" s="70"/>
      <c r="B9" s="9" t="s">
        <v>213</v>
      </c>
      <c r="C9" s="8"/>
      <c r="D9" s="94"/>
      <c r="E9" s="70"/>
      <c r="F9" s="9" t="s">
        <v>213</v>
      </c>
      <c r="G9" s="8"/>
      <c r="H9" s="94"/>
    </row>
    <row r="10" spans="1:8" ht="15">
      <c r="A10" s="70"/>
      <c r="B10" s="50" t="s">
        <v>212</v>
      </c>
      <c r="C10" s="54"/>
      <c r="D10" s="46">
        <f>C10*D5</f>
        <v>0</v>
      </c>
      <c r="E10" s="70"/>
      <c r="F10" s="50" t="s">
        <v>212</v>
      </c>
      <c r="G10" s="54"/>
      <c r="H10" s="46">
        <f>G10*H5</f>
        <v>0</v>
      </c>
    </row>
    <row r="11" spans="1:8" ht="15">
      <c r="A11" s="70"/>
      <c r="B11" s="50" t="s">
        <v>211</v>
      </c>
      <c r="C11" s="53"/>
      <c r="D11" s="46">
        <f>C11*D5</f>
        <v>0</v>
      </c>
      <c r="E11" s="70"/>
      <c r="F11" s="50" t="s">
        <v>211</v>
      </c>
      <c r="G11" s="53"/>
      <c r="H11" s="46">
        <f>G11*H5</f>
        <v>0</v>
      </c>
    </row>
    <row r="12" spans="1:8" ht="15">
      <c r="A12" s="70"/>
      <c r="B12" s="50" t="s">
        <v>210</v>
      </c>
      <c r="C12" s="52"/>
      <c r="D12" s="46">
        <f>C12*D5</f>
        <v>0</v>
      </c>
      <c r="E12" s="70"/>
      <c r="F12" s="50" t="s">
        <v>210</v>
      </c>
      <c r="G12" s="52"/>
      <c r="H12" s="46">
        <f>G12*H5</f>
        <v>0</v>
      </c>
    </row>
    <row r="13" spans="1:8" ht="15">
      <c r="A13" s="70"/>
      <c r="B13" s="50" t="s">
        <v>209</v>
      </c>
      <c r="C13" s="51"/>
      <c r="D13" s="46">
        <f>C13*D5</f>
        <v>0</v>
      </c>
      <c r="E13" s="70"/>
      <c r="F13" s="50" t="s">
        <v>209</v>
      </c>
      <c r="G13" s="51"/>
      <c r="H13" s="46">
        <f>G13*H5</f>
        <v>0</v>
      </c>
    </row>
    <row r="14" spans="1:8" ht="15">
      <c r="A14" s="70"/>
      <c r="B14" s="50" t="s">
        <v>208</v>
      </c>
      <c r="C14" s="49"/>
      <c r="D14" s="46">
        <f>C14*D5</f>
        <v>0</v>
      </c>
      <c r="E14" s="70"/>
      <c r="F14" s="50" t="s">
        <v>208</v>
      </c>
      <c r="G14" s="49"/>
      <c r="H14" s="46">
        <f>G14*H5</f>
        <v>0</v>
      </c>
    </row>
    <row r="15" spans="1:8" ht="36.75" customHeight="1">
      <c r="A15" s="70"/>
      <c r="B15" s="48" t="s">
        <v>207</v>
      </c>
      <c r="C15" s="47"/>
      <c r="D15" s="46">
        <f>C15*D5</f>
        <v>0</v>
      </c>
      <c r="E15" s="70"/>
      <c r="F15" s="48" t="s">
        <v>207</v>
      </c>
      <c r="G15" s="47"/>
      <c r="H15" s="46">
        <f>G15*H5</f>
        <v>0</v>
      </c>
    </row>
    <row r="16" spans="1:8" ht="15.75" customHeight="1" thickBot="1">
      <c r="A16" s="71"/>
      <c r="B16" s="75" t="s">
        <v>3</v>
      </c>
      <c r="C16" s="76"/>
      <c r="D16" s="45">
        <f>SUM(D10:D15)</f>
        <v>0</v>
      </c>
      <c r="E16" s="71"/>
      <c r="F16" s="75" t="s">
        <v>3</v>
      </c>
      <c r="G16" s="76"/>
      <c r="H16" s="6">
        <f>SUM(H10:H15)</f>
        <v>0</v>
      </c>
    </row>
    <row r="17" spans="1:8" ht="17.25" customHeight="1" thickBot="1">
      <c r="A17" s="44"/>
      <c r="B17" s="141"/>
      <c r="C17" s="141"/>
      <c r="D17" s="141"/>
      <c r="E17" s="141"/>
      <c r="F17" s="141"/>
      <c r="G17" s="141"/>
      <c r="H17" s="141"/>
    </row>
    <row r="18" spans="1:8" ht="21.75" customHeight="1">
      <c r="A18" s="69"/>
      <c r="B18" s="15" t="s">
        <v>19</v>
      </c>
      <c r="C18" s="14" t="s">
        <v>206</v>
      </c>
      <c r="D18" s="13" t="s">
        <v>17</v>
      </c>
      <c r="E18" s="69"/>
      <c r="F18" s="43" t="s">
        <v>19</v>
      </c>
      <c r="G18" s="14" t="s">
        <v>205</v>
      </c>
      <c r="H18" s="13" t="s">
        <v>17</v>
      </c>
    </row>
    <row r="19" spans="1:8" ht="24">
      <c r="A19" s="70"/>
      <c r="B19" s="9" t="s">
        <v>15</v>
      </c>
      <c r="C19" s="12" t="s">
        <v>204</v>
      </c>
      <c r="D19" s="90">
        <f>272/H2</f>
        <v>40</v>
      </c>
      <c r="E19" s="70"/>
      <c r="F19" s="8" t="s">
        <v>15</v>
      </c>
      <c r="G19" s="12" t="s">
        <v>203</v>
      </c>
      <c r="H19" s="90">
        <f>156/H2</f>
        <v>22.941176470588236</v>
      </c>
    </row>
    <row r="20" spans="1:8" ht="100.5" customHeight="1">
      <c r="A20" s="70"/>
      <c r="B20" s="9" t="s">
        <v>12</v>
      </c>
      <c r="C20" s="8" t="s">
        <v>202</v>
      </c>
      <c r="D20" s="93"/>
      <c r="E20" s="70"/>
      <c r="F20" s="8" t="s">
        <v>12</v>
      </c>
      <c r="G20" s="8" t="s">
        <v>201</v>
      </c>
      <c r="H20" s="93"/>
    </row>
    <row r="21" spans="1:8" ht="22">
      <c r="A21" s="70"/>
      <c r="B21" s="9" t="s">
        <v>42</v>
      </c>
      <c r="C21" s="8"/>
      <c r="D21" s="93"/>
      <c r="E21" s="70"/>
      <c r="F21" s="8" t="s">
        <v>42</v>
      </c>
      <c r="G21" s="8"/>
      <c r="H21" s="93"/>
    </row>
    <row r="22" spans="1:8">
      <c r="A22" s="70"/>
      <c r="B22" s="9" t="s">
        <v>63</v>
      </c>
      <c r="C22" s="8"/>
      <c r="D22" s="93"/>
      <c r="E22" s="70"/>
      <c r="F22" s="8" t="s">
        <v>63</v>
      </c>
      <c r="G22" s="8"/>
      <c r="H22" s="93"/>
    </row>
    <row r="23" spans="1:8">
      <c r="A23" s="70"/>
      <c r="B23" s="9" t="s">
        <v>6</v>
      </c>
      <c r="C23" s="8"/>
      <c r="D23" s="94"/>
      <c r="E23" s="70"/>
      <c r="F23" s="8" t="s">
        <v>6</v>
      </c>
      <c r="G23" s="8"/>
      <c r="H23" s="94"/>
    </row>
    <row r="24" spans="1:8" ht="25.5" customHeight="1">
      <c r="A24" s="70"/>
      <c r="B24" s="72" t="s">
        <v>5</v>
      </c>
      <c r="C24" s="73"/>
      <c r="D24" s="36"/>
      <c r="E24" s="70"/>
      <c r="F24" s="72" t="s">
        <v>4</v>
      </c>
      <c r="G24" s="74"/>
      <c r="H24" s="36"/>
    </row>
    <row r="25" spans="1:8" ht="15" thickBot="1">
      <c r="A25" s="71"/>
      <c r="B25" s="75" t="s">
        <v>3</v>
      </c>
      <c r="C25" s="76"/>
      <c r="D25" s="6">
        <f>D24*D19</f>
        <v>0</v>
      </c>
      <c r="E25" s="71"/>
      <c r="F25" s="75" t="s">
        <v>3</v>
      </c>
      <c r="G25" s="77"/>
      <c r="H25" s="6">
        <f>H24*H19</f>
        <v>0</v>
      </c>
    </row>
    <row r="26" spans="1:8" ht="15" thickBot="1">
      <c r="A26" s="44"/>
      <c r="B26" s="141"/>
      <c r="C26" s="141"/>
      <c r="D26" s="141"/>
      <c r="E26" s="141"/>
      <c r="F26" s="141"/>
      <c r="G26" s="141"/>
      <c r="H26" s="141"/>
    </row>
    <row r="27" spans="1:8">
      <c r="A27" s="69"/>
      <c r="B27" s="15" t="s">
        <v>19</v>
      </c>
      <c r="C27" s="14" t="s">
        <v>200</v>
      </c>
      <c r="D27" s="13" t="s">
        <v>17</v>
      </c>
      <c r="E27" s="69"/>
      <c r="F27" s="15" t="s">
        <v>19</v>
      </c>
      <c r="G27" s="14" t="s">
        <v>199</v>
      </c>
      <c r="H27" s="13" t="s">
        <v>17</v>
      </c>
    </row>
    <row r="28" spans="1:8" ht="36">
      <c r="A28" s="70"/>
      <c r="B28" s="9" t="s">
        <v>15</v>
      </c>
      <c r="C28" s="12" t="s">
        <v>198</v>
      </c>
      <c r="D28" s="90">
        <f>169/H2</f>
        <v>24.852941176470591</v>
      </c>
      <c r="E28" s="70"/>
      <c r="F28" s="9" t="s">
        <v>15</v>
      </c>
      <c r="G28" s="12" t="s">
        <v>197</v>
      </c>
      <c r="H28" s="90">
        <f>230/H2</f>
        <v>33.82352941176471</v>
      </c>
    </row>
    <row r="29" spans="1:8" ht="88">
      <c r="A29" s="70"/>
      <c r="B29" s="9" t="s">
        <v>12</v>
      </c>
      <c r="C29" s="8" t="s">
        <v>196</v>
      </c>
      <c r="D29" s="93"/>
      <c r="E29" s="70"/>
      <c r="F29" s="9" t="s">
        <v>12</v>
      </c>
      <c r="G29" s="8" t="s">
        <v>195</v>
      </c>
      <c r="H29" s="93"/>
    </row>
    <row r="30" spans="1:8" ht="22">
      <c r="A30" s="70"/>
      <c r="B30" s="9" t="s">
        <v>42</v>
      </c>
      <c r="C30" s="8" t="s">
        <v>194</v>
      </c>
      <c r="D30" s="93"/>
      <c r="E30" s="70"/>
      <c r="F30" s="9" t="s">
        <v>42</v>
      </c>
      <c r="G30" s="8"/>
      <c r="H30" s="93"/>
    </row>
    <row r="31" spans="1:8">
      <c r="A31" s="70"/>
      <c r="B31" s="9" t="s">
        <v>63</v>
      </c>
      <c r="C31" s="8"/>
      <c r="D31" s="93"/>
      <c r="E31" s="70"/>
      <c r="F31" s="9" t="s">
        <v>63</v>
      </c>
      <c r="G31" s="8"/>
      <c r="H31" s="93"/>
    </row>
    <row r="32" spans="1:8">
      <c r="A32" s="70"/>
      <c r="B32" s="9" t="s">
        <v>6</v>
      </c>
      <c r="C32" s="8"/>
      <c r="D32" s="94"/>
      <c r="E32" s="70"/>
      <c r="F32" s="9" t="s">
        <v>6</v>
      </c>
      <c r="G32" s="8"/>
      <c r="H32" s="94"/>
    </row>
    <row r="33" spans="1:8" ht="29.25" customHeight="1">
      <c r="A33" s="70"/>
      <c r="B33" s="72" t="s">
        <v>5</v>
      </c>
      <c r="C33" s="73"/>
      <c r="D33" s="36"/>
      <c r="E33" s="70"/>
      <c r="F33" s="72" t="s">
        <v>4</v>
      </c>
      <c r="G33" s="74"/>
      <c r="H33" s="36"/>
    </row>
    <row r="34" spans="1:8" ht="15" thickBot="1">
      <c r="A34" s="71"/>
      <c r="B34" s="75" t="s">
        <v>3</v>
      </c>
      <c r="C34" s="76"/>
      <c r="D34" s="6">
        <f>D33*D28</f>
        <v>0</v>
      </c>
      <c r="E34" s="71"/>
      <c r="F34" s="75" t="s">
        <v>3</v>
      </c>
      <c r="G34" s="77"/>
      <c r="H34" s="6">
        <f>H33*H28</f>
        <v>0</v>
      </c>
    </row>
    <row r="35" spans="1:8" ht="15" thickBot="1">
      <c r="A35" s="44"/>
      <c r="B35" s="141"/>
      <c r="C35" s="141"/>
      <c r="D35" s="141"/>
      <c r="E35" s="141"/>
      <c r="F35" s="141"/>
      <c r="G35" s="141"/>
      <c r="H35" s="141"/>
    </row>
    <row r="36" spans="1:8" ht="26.25" customHeight="1">
      <c r="A36" s="69"/>
      <c r="B36" s="15" t="s">
        <v>19</v>
      </c>
      <c r="C36" s="14" t="s">
        <v>193</v>
      </c>
      <c r="D36" s="13" t="s">
        <v>17</v>
      </c>
      <c r="E36" s="69"/>
      <c r="F36" s="43" t="s">
        <v>19</v>
      </c>
      <c r="G36" s="14" t="s">
        <v>192</v>
      </c>
      <c r="H36" s="13" t="s">
        <v>17</v>
      </c>
    </row>
    <row r="37" spans="1:8" ht="36">
      <c r="A37" s="70"/>
      <c r="B37" s="9" t="s">
        <v>15</v>
      </c>
      <c r="C37" s="12" t="s">
        <v>191</v>
      </c>
      <c r="D37" s="90">
        <f>9/H2</f>
        <v>1.3235294117647058</v>
      </c>
      <c r="E37" s="70"/>
      <c r="F37" s="8" t="s">
        <v>15</v>
      </c>
      <c r="G37" s="12" t="s">
        <v>190</v>
      </c>
      <c r="H37" s="90">
        <f>130/H2</f>
        <v>19.117647058823529</v>
      </c>
    </row>
    <row r="38" spans="1:8" ht="131.25" customHeight="1">
      <c r="A38" s="70"/>
      <c r="B38" s="9" t="s">
        <v>12</v>
      </c>
      <c r="C38" s="8" t="s">
        <v>189</v>
      </c>
      <c r="D38" s="93"/>
      <c r="E38" s="70"/>
      <c r="F38" s="8" t="s">
        <v>12</v>
      </c>
      <c r="G38" s="8" t="s">
        <v>183</v>
      </c>
      <c r="H38" s="93"/>
    </row>
    <row r="39" spans="1:8" ht="20.25" customHeight="1">
      <c r="A39" s="70"/>
      <c r="B39" s="9" t="s">
        <v>42</v>
      </c>
      <c r="C39" s="8"/>
      <c r="D39" s="93"/>
      <c r="E39" s="70"/>
      <c r="F39" s="8" t="s">
        <v>42</v>
      </c>
      <c r="G39" s="8"/>
      <c r="H39" s="93"/>
    </row>
    <row r="40" spans="1:8">
      <c r="A40" s="70"/>
      <c r="B40" s="9" t="s">
        <v>63</v>
      </c>
      <c r="C40" s="8"/>
      <c r="D40" s="93"/>
      <c r="E40" s="70"/>
      <c r="F40" s="8" t="s">
        <v>63</v>
      </c>
      <c r="G40" s="8"/>
      <c r="H40" s="93"/>
    </row>
    <row r="41" spans="1:8">
      <c r="A41" s="70"/>
      <c r="B41" s="9" t="s">
        <v>6</v>
      </c>
      <c r="C41" s="8"/>
      <c r="D41" s="94"/>
      <c r="E41" s="70"/>
      <c r="F41" s="8" t="s">
        <v>6</v>
      </c>
      <c r="G41" s="8"/>
      <c r="H41" s="94"/>
    </row>
    <row r="42" spans="1:8" ht="27.75" customHeight="1">
      <c r="A42" s="70"/>
      <c r="B42" s="72" t="s">
        <v>5</v>
      </c>
      <c r="C42" s="73"/>
      <c r="D42" s="36"/>
      <c r="E42" s="70"/>
      <c r="F42" s="72" t="s">
        <v>4</v>
      </c>
      <c r="G42" s="74"/>
      <c r="H42" s="36"/>
    </row>
    <row r="43" spans="1:8" ht="15" thickBot="1">
      <c r="A43" s="71"/>
      <c r="B43" s="75" t="s">
        <v>3</v>
      </c>
      <c r="C43" s="76"/>
      <c r="D43" s="6">
        <f>D42*D37</f>
        <v>0</v>
      </c>
      <c r="E43" s="71"/>
      <c r="F43" s="75" t="s">
        <v>3</v>
      </c>
      <c r="G43" s="77"/>
      <c r="H43" s="6">
        <f>H42*H37</f>
        <v>0</v>
      </c>
    </row>
    <row r="44" spans="1:8" ht="16" thickBot="1">
      <c r="A44" s="5"/>
      <c r="B44" s="141" t="s">
        <v>188</v>
      </c>
      <c r="C44" s="141"/>
      <c r="D44" s="141"/>
      <c r="E44" s="141"/>
      <c r="F44" s="141"/>
      <c r="G44" s="141"/>
      <c r="H44" s="141"/>
    </row>
    <row r="45" spans="1:8">
      <c r="A45" s="69"/>
      <c r="B45" s="15" t="s">
        <v>19</v>
      </c>
      <c r="C45" s="14" t="s">
        <v>187</v>
      </c>
      <c r="D45" s="13" t="s">
        <v>17</v>
      </c>
      <c r="E45" s="69"/>
      <c r="F45" s="15" t="s">
        <v>19</v>
      </c>
      <c r="G45" s="14" t="s">
        <v>186</v>
      </c>
      <c r="H45" s="13" t="s">
        <v>17</v>
      </c>
    </row>
    <row r="46" spans="1:8" ht="24">
      <c r="A46" s="70"/>
      <c r="B46" s="9" t="s">
        <v>15</v>
      </c>
      <c r="C46" s="42" t="s">
        <v>185</v>
      </c>
      <c r="D46" s="90">
        <f>240/H2</f>
        <v>35.294117647058826</v>
      </c>
      <c r="E46" s="70"/>
      <c r="F46" s="9" t="s">
        <v>15</v>
      </c>
      <c r="G46" s="12" t="s">
        <v>184</v>
      </c>
      <c r="H46" s="90">
        <f>490/H2</f>
        <v>72.058823529411768</v>
      </c>
    </row>
    <row r="47" spans="1:8" ht="99">
      <c r="A47" s="70"/>
      <c r="B47" s="9" t="s">
        <v>12</v>
      </c>
      <c r="C47" s="8" t="s">
        <v>183</v>
      </c>
      <c r="D47" s="93"/>
      <c r="E47" s="70"/>
      <c r="F47" s="9" t="s">
        <v>12</v>
      </c>
      <c r="G47" s="8" t="s">
        <v>183</v>
      </c>
      <c r="H47" s="93"/>
    </row>
    <row r="48" spans="1:8">
      <c r="A48" s="70"/>
      <c r="B48" s="9" t="s">
        <v>175</v>
      </c>
      <c r="C48" s="8"/>
      <c r="D48" s="93"/>
      <c r="E48" s="70"/>
      <c r="F48" s="9" t="s">
        <v>175</v>
      </c>
      <c r="G48" s="8"/>
      <c r="H48" s="93"/>
    </row>
    <row r="49" spans="1:8">
      <c r="A49" s="70"/>
      <c r="B49" s="9" t="s">
        <v>182</v>
      </c>
      <c r="C49" s="8"/>
      <c r="D49" s="93"/>
      <c r="E49" s="70"/>
      <c r="F49" s="9" t="s">
        <v>160</v>
      </c>
      <c r="G49" s="8"/>
      <c r="H49" s="93"/>
    </row>
    <row r="50" spans="1:8">
      <c r="A50" s="70"/>
      <c r="B50" s="9" t="s">
        <v>181</v>
      </c>
      <c r="C50" s="8"/>
      <c r="D50" s="94"/>
      <c r="E50" s="70"/>
      <c r="F50" s="9" t="s">
        <v>181</v>
      </c>
      <c r="G50" s="8"/>
      <c r="H50" s="94"/>
    </row>
    <row r="51" spans="1:8" ht="24" customHeight="1">
      <c r="A51" s="70"/>
      <c r="B51" s="72" t="s">
        <v>5</v>
      </c>
      <c r="C51" s="73"/>
      <c r="D51" s="36"/>
      <c r="E51" s="70"/>
      <c r="F51" s="72" t="s">
        <v>4</v>
      </c>
      <c r="G51" s="74"/>
      <c r="H51" s="36"/>
    </row>
    <row r="52" spans="1:8" ht="15" thickBot="1">
      <c r="A52" s="71"/>
      <c r="B52" s="75" t="s">
        <v>3</v>
      </c>
      <c r="C52" s="76"/>
      <c r="D52" s="6">
        <f>D51*D46</f>
        <v>0</v>
      </c>
      <c r="E52" s="71"/>
      <c r="F52" s="75" t="s">
        <v>3</v>
      </c>
      <c r="G52" s="77"/>
      <c r="H52" s="6">
        <f>H51*H46</f>
        <v>0</v>
      </c>
    </row>
    <row r="53" spans="1:8" ht="15" thickBot="1">
      <c r="A53" s="41"/>
      <c r="B53" s="136"/>
      <c r="C53" s="136"/>
      <c r="D53" s="136"/>
      <c r="E53" s="136"/>
      <c r="F53" s="136"/>
      <c r="G53" s="136"/>
      <c r="H53" s="136"/>
    </row>
    <row r="54" spans="1:8">
      <c r="A54" s="69"/>
      <c r="B54" s="15" t="s">
        <v>19</v>
      </c>
      <c r="C54" s="14" t="s">
        <v>180</v>
      </c>
      <c r="D54" s="13" t="s">
        <v>17</v>
      </c>
      <c r="E54" s="69"/>
      <c r="F54" s="15" t="s">
        <v>19</v>
      </c>
      <c r="G54" s="40" t="s">
        <v>179</v>
      </c>
      <c r="H54" s="13" t="s">
        <v>17</v>
      </c>
    </row>
    <row r="55" spans="1:8" ht="24">
      <c r="A55" s="70"/>
      <c r="B55" s="9" t="s">
        <v>15</v>
      </c>
      <c r="C55" s="12" t="s">
        <v>178</v>
      </c>
      <c r="D55" s="90">
        <f>450/H2</f>
        <v>66.17647058823529</v>
      </c>
      <c r="E55" s="70"/>
      <c r="F55" s="9" t="s">
        <v>15</v>
      </c>
      <c r="G55" s="39" t="s">
        <v>177</v>
      </c>
      <c r="H55" s="90">
        <f>800/H2</f>
        <v>117.64705882352942</v>
      </c>
    </row>
    <row r="56" spans="1:8" ht="151.5" customHeight="1">
      <c r="A56" s="70"/>
      <c r="B56" s="9" t="s">
        <v>12</v>
      </c>
      <c r="C56" s="8" t="s">
        <v>176</v>
      </c>
      <c r="D56" s="93"/>
      <c r="E56" s="70"/>
      <c r="F56" s="9" t="s">
        <v>12</v>
      </c>
      <c r="G56" s="38" t="s">
        <v>168</v>
      </c>
      <c r="H56" s="93"/>
    </row>
    <row r="57" spans="1:8">
      <c r="A57" s="70"/>
      <c r="B57" s="9" t="s">
        <v>175</v>
      </c>
      <c r="C57" s="8"/>
      <c r="D57" s="93"/>
      <c r="E57" s="70"/>
      <c r="F57" s="9" t="s">
        <v>175</v>
      </c>
      <c r="G57" s="8"/>
      <c r="H57" s="93"/>
    </row>
    <row r="58" spans="1:8">
      <c r="A58" s="70"/>
      <c r="B58" s="9" t="s">
        <v>174</v>
      </c>
      <c r="C58" s="8"/>
      <c r="D58" s="93"/>
      <c r="E58" s="70"/>
      <c r="F58" s="9" t="s">
        <v>174</v>
      </c>
      <c r="G58" s="8"/>
      <c r="H58" s="93"/>
    </row>
    <row r="59" spans="1:8">
      <c r="A59" s="70"/>
      <c r="B59" s="9" t="s">
        <v>173</v>
      </c>
      <c r="C59" s="8"/>
      <c r="D59" s="94"/>
      <c r="E59" s="70"/>
      <c r="F59" s="9" t="s">
        <v>173</v>
      </c>
      <c r="G59" s="8"/>
      <c r="H59" s="94"/>
    </row>
    <row r="60" spans="1:8" ht="27.75" customHeight="1">
      <c r="A60" s="70"/>
      <c r="B60" s="72" t="s">
        <v>5</v>
      </c>
      <c r="C60" s="73"/>
      <c r="D60" s="36"/>
      <c r="E60" s="70"/>
      <c r="F60" s="72" t="s">
        <v>4</v>
      </c>
      <c r="G60" s="73"/>
      <c r="H60" s="36"/>
    </row>
    <row r="61" spans="1:8" ht="15.75" customHeight="1" thickBot="1">
      <c r="A61" s="137"/>
      <c r="B61" s="75" t="s">
        <v>3</v>
      </c>
      <c r="C61" s="76"/>
      <c r="D61" s="6">
        <f>D60*D55</f>
        <v>0</v>
      </c>
      <c r="E61" s="137"/>
      <c r="F61" s="75" t="s">
        <v>3</v>
      </c>
      <c r="G61" s="76"/>
      <c r="H61" s="6">
        <f>H60*H55</f>
        <v>0</v>
      </c>
    </row>
    <row r="62" spans="1:8" ht="15" thickBot="1">
      <c r="B62" s="140"/>
      <c r="C62" s="140"/>
      <c r="D62" s="140"/>
      <c r="E62" s="140"/>
      <c r="F62" s="140"/>
      <c r="G62" s="140"/>
      <c r="H62" s="140"/>
    </row>
    <row r="63" spans="1:8">
      <c r="A63" s="69"/>
      <c r="B63" s="15" t="s">
        <v>19</v>
      </c>
      <c r="C63" s="40" t="s">
        <v>172</v>
      </c>
      <c r="D63" s="13" t="s">
        <v>17</v>
      </c>
      <c r="E63" s="69"/>
      <c r="F63" s="15" t="s">
        <v>19</v>
      </c>
      <c r="G63" s="40" t="s">
        <v>171</v>
      </c>
      <c r="H63" s="13" t="s">
        <v>17</v>
      </c>
    </row>
    <row r="64" spans="1:8" ht="24">
      <c r="A64" s="70"/>
      <c r="B64" s="9" t="s">
        <v>15</v>
      </c>
      <c r="C64" s="39" t="s">
        <v>170</v>
      </c>
      <c r="D64" s="90">
        <f>1600/H2</f>
        <v>235.29411764705884</v>
      </c>
      <c r="E64" s="70"/>
      <c r="F64" s="9" t="s">
        <v>15</v>
      </c>
      <c r="G64" s="39" t="s">
        <v>169</v>
      </c>
      <c r="H64" s="90">
        <f>204/H2</f>
        <v>30</v>
      </c>
    </row>
    <row r="65" spans="1:9" ht="121">
      <c r="A65" s="70"/>
      <c r="B65" s="9" t="s">
        <v>12</v>
      </c>
      <c r="C65" s="38" t="s">
        <v>168</v>
      </c>
      <c r="D65" s="93"/>
      <c r="E65" s="70"/>
      <c r="F65" s="9" t="s">
        <v>12</v>
      </c>
      <c r="G65" s="38" t="s">
        <v>167</v>
      </c>
      <c r="H65" s="93"/>
    </row>
    <row r="66" spans="1:9" ht="22">
      <c r="A66" s="70"/>
      <c r="B66" s="9" t="s">
        <v>42</v>
      </c>
      <c r="C66" s="8"/>
      <c r="D66" s="93"/>
      <c r="E66" s="70"/>
      <c r="F66" s="9" t="s">
        <v>42</v>
      </c>
      <c r="G66" s="8"/>
      <c r="H66" s="93"/>
    </row>
    <row r="67" spans="1:9">
      <c r="A67" s="70"/>
      <c r="B67" s="9" t="s">
        <v>63</v>
      </c>
      <c r="C67" s="8"/>
      <c r="D67" s="93"/>
      <c r="E67" s="70"/>
      <c r="F67" s="9" t="s">
        <v>63</v>
      </c>
      <c r="G67" s="8"/>
      <c r="H67" s="93"/>
    </row>
    <row r="68" spans="1:9">
      <c r="A68" s="70"/>
      <c r="B68" s="9" t="s">
        <v>6</v>
      </c>
      <c r="C68" s="8"/>
      <c r="D68" s="94"/>
      <c r="E68" s="70"/>
      <c r="F68" s="9" t="s">
        <v>6</v>
      </c>
      <c r="G68" s="8"/>
      <c r="H68" s="94"/>
    </row>
    <row r="69" spans="1:9" ht="32.25" customHeight="1">
      <c r="A69" s="70"/>
      <c r="B69" s="72" t="s">
        <v>4</v>
      </c>
      <c r="C69" s="73"/>
      <c r="D69" s="36"/>
      <c r="E69" s="70"/>
      <c r="F69" s="72" t="s">
        <v>4</v>
      </c>
      <c r="G69" s="73"/>
      <c r="H69" s="36"/>
    </row>
    <row r="70" spans="1:9" ht="15" thickBot="1">
      <c r="A70" s="137"/>
      <c r="B70" s="75"/>
      <c r="C70" s="76"/>
      <c r="D70" s="6">
        <f>D69*D64</f>
        <v>0</v>
      </c>
      <c r="E70" s="137"/>
      <c r="F70" s="75" t="s">
        <v>3</v>
      </c>
      <c r="G70" s="76"/>
      <c r="H70" s="6">
        <f>H69*H64</f>
        <v>0</v>
      </c>
    </row>
    <row r="71" spans="1:9" ht="15" thickBot="1">
      <c r="A71" s="37"/>
      <c r="B71" s="136"/>
      <c r="C71" s="136"/>
      <c r="D71" s="136"/>
      <c r="E71" s="136"/>
      <c r="F71" s="136"/>
      <c r="G71" s="136"/>
      <c r="H71" s="136"/>
    </row>
    <row r="72" spans="1:9">
      <c r="A72" s="69"/>
      <c r="B72" s="15" t="s">
        <v>19</v>
      </c>
      <c r="C72" s="14" t="s">
        <v>166</v>
      </c>
      <c r="D72" s="13" t="s">
        <v>17</v>
      </c>
      <c r="E72" s="69"/>
      <c r="F72" s="15" t="s">
        <v>19</v>
      </c>
      <c r="G72" s="26"/>
      <c r="H72" s="13" t="s">
        <v>17</v>
      </c>
      <c r="I72" s="1"/>
    </row>
    <row r="73" spans="1:9">
      <c r="A73" s="70"/>
      <c r="B73" s="9" t="s">
        <v>15</v>
      </c>
      <c r="C73" s="12" t="s">
        <v>165</v>
      </c>
      <c r="D73" s="90">
        <f>22.44/H2</f>
        <v>3.3000000000000003</v>
      </c>
      <c r="E73" s="70"/>
      <c r="F73" s="9" t="s">
        <v>15</v>
      </c>
      <c r="G73" s="8"/>
      <c r="H73" s="138"/>
      <c r="I73" s="1"/>
    </row>
    <row r="74" spans="1:9" ht="44">
      <c r="A74" s="70"/>
      <c r="B74" s="9" t="s">
        <v>12</v>
      </c>
      <c r="C74" s="8" t="s">
        <v>164</v>
      </c>
      <c r="D74" s="93"/>
      <c r="E74" s="70"/>
      <c r="F74" s="9" t="s">
        <v>12</v>
      </c>
      <c r="G74" s="8"/>
      <c r="H74" s="139"/>
      <c r="I74" s="1"/>
    </row>
    <row r="75" spans="1:9">
      <c r="A75" s="70"/>
      <c r="B75" s="9" t="s">
        <v>163</v>
      </c>
      <c r="C75" s="8"/>
      <c r="D75" s="93"/>
      <c r="E75" s="70"/>
      <c r="F75" s="9" t="s">
        <v>162</v>
      </c>
      <c r="G75" s="8"/>
      <c r="H75" s="139"/>
      <c r="I75" s="1"/>
    </row>
    <row r="76" spans="1:9">
      <c r="A76" s="70"/>
      <c r="B76" s="9" t="s">
        <v>160</v>
      </c>
      <c r="C76" s="8" t="s">
        <v>161</v>
      </c>
      <c r="D76" s="93"/>
      <c r="E76" s="70"/>
      <c r="F76" s="9" t="s">
        <v>160</v>
      </c>
      <c r="G76" s="8"/>
      <c r="H76" s="139"/>
      <c r="I76" s="1"/>
    </row>
    <row r="77" spans="1:9">
      <c r="A77" s="70"/>
      <c r="B77" s="9" t="s">
        <v>159</v>
      </c>
      <c r="C77" s="8"/>
      <c r="D77" s="94"/>
      <c r="E77" s="70"/>
      <c r="F77" s="9" t="s">
        <v>158</v>
      </c>
      <c r="G77" s="8"/>
      <c r="H77" s="96"/>
      <c r="I77" s="1"/>
    </row>
    <row r="78" spans="1:9" ht="24" customHeight="1">
      <c r="A78" s="70"/>
      <c r="B78" s="72" t="s">
        <v>5</v>
      </c>
      <c r="C78" s="73"/>
      <c r="D78" s="36"/>
      <c r="E78" s="70"/>
      <c r="F78" s="72" t="s">
        <v>4</v>
      </c>
      <c r="G78" s="73"/>
      <c r="H78" s="35"/>
      <c r="I78" s="1"/>
    </row>
    <row r="79" spans="1:9" ht="15" thickBot="1">
      <c r="A79" s="137"/>
      <c r="B79" s="75" t="s">
        <v>3</v>
      </c>
      <c r="C79" s="76"/>
      <c r="D79" s="6">
        <f>D78*D73</f>
        <v>0</v>
      </c>
      <c r="E79" s="137"/>
      <c r="F79" s="75" t="s">
        <v>3</v>
      </c>
      <c r="G79" s="76"/>
      <c r="H79" s="6">
        <f>H78*H73</f>
        <v>0</v>
      </c>
      <c r="I79" s="1"/>
    </row>
    <row r="80" spans="1:9">
      <c r="A80" s="1"/>
      <c r="B80" s="95"/>
      <c r="C80" s="95"/>
      <c r="D80" s="95"/>
      <c r="E80" s="95"/>
      <c r="F80" s="95"/>
      <c r="G80" s="95"/>
      <c r="H80" s="95"/>
    </row>
    <row r="81" spans="1:8" ht="15" thickBot="1">
      <c r="A81" s="1"/>
      <c r="B81" s="34"/>
      <c r="C81" s="34"/>
      <c r="D81" s="34"/>
      <c r="E81" s="34"/>
      <c r="F81" s="34"/>
      <c r="G81" s="34"/>
      <c r="H81" s="34"/>
    </row>
    <row r="82" spans="1:8" ht="30" customHeight="1" thickBot="1">
      <c r="A82" s="127" t="s">
        <v>157</v>
      </c>
      <c r="B82" s="128"/>
      <c r="C82" s="128"/>
      <c r="D82" s="128"/>
      <c r="E82" s="129"/>
      <c r="F82" s="2" t="s">
        <v>1</v>
      </c>
      <c r="G82" s="107" t="s">
        <v>0</v>
      </c>
      <c r="H82" s="108"/>
    </row>
    <row r="83" spans="1:8">
      <c r="A83" s="130"/>
      <c r="B83" s="131"/>
      <c r="C83" s="131"/>
      <c r="D83" s="131"/>
      <c r="E83" s="132"/>
      <c r="F83" s="109">
        <f>C10+C11+C12+C13+C14+C15+G10+G11+G12+G13+G14+G15+D24+H24+D33+H33+D42+H42+D51+H51+D60+H60+D69+H69+D78+H78</f>
        <v>0</v>
      </c>
      <c r="G83" s="111">
        <f>D16+H16+D25+H25+D34+H34+D43+H43+D52+H52+D61+H61+D70+H70+D79+H79</f>
        <v>0</v>
      </c>
      <c r="H83" s="112"/>
    </row>
    <row r="84" spans="1:8" ht="15" thickBot="1">
      <c r="A84" s="133"/>
      <c r="B84" s="134"/>
      <c r="C84" s="134"/>
      <c r="D84" s="134"/>
      <c r="E84" s="135"/>
      <c r="F84" s="110"/>
      <c r="G84" s="113"/>
      <c r="H84" s="114"/>
    </row>
    <row r="86" spans="1:8" ht="18">
      <c r="A86" s="115"/>
      <c r="B86" s="115"/>
      <c r="C86" s="115"/>
      <c r="D86" s="115"/>
      <c r="E86" s="115"/>
    </row>
    <row r="87" spans="1:8">
      <c r="A87" s="1"/>
      <c r="B87" s="1"/>
      <c r="C87" s="97"/>
      <c r="D87" s="97"/>
      <c r="E87" s="97"/>
      <c r="F87" s="1"/>
      <c r="G87" s="1"/>
      <c r="H87" s="1"/>
    </row>
    <row r="88" spans="1:8">
      <c r="A88" s="1"/>
      <c r="B88" s="1"/>
      <c r="C88" s="1"/>
      <c r="D88" s="1"/>
      <c r="E88" s="1"/>
      <c r="F88" s="1"/>
      <c r="G88" s="1"/>
      <c r="H88" s="1"/>
    </row>
    <row r="89" spans="1:8">
      <c r="A89" s="1"/>
      <c r="B89" s="1"/>
      <c r="C89" s="1"/>
      <c r="D89" s="1"/>
      <c r="E89" s="1"/>
      <c r="F89" s="1"/>
      <c r="G89" s="1"/>
      <c r="H89" s="1"/>
    </row>
  </sheetData>
  <sheetProtection password="F17D" sheet="1" objects="1" scenarios="1"/>
  <mergeCells count="79">
    <mergeCell ref="A1:H1"/>
    <mergeCell ref="A2:G2"/>
    <mergeCell ref="A3:H3"/>
    <mergeCell ref="A4:A16"/>
    <mergeCell ref="E4:E16"/>
    <mergeCell ref="F16:G16"/>
    <mergeCell ref="B16:C16"/>
    <mergeCell ref="D5:D9"/>
    <mergeCell ref="H5:H9"/>
    <mergeCell ref="B17:H17"/>
    <mergeCell ref="A18:A25"/>
    <mergeCell ref="E18:E25"/>
    <mergeCell ref="B24:C24"/>
    <mergeCell ref="F24:G24"/>
    <mergeCell ref="B25:C25"/>
    <mergeCell ref="F25:G25"/>
    <mergeCell ref="D19:D23"/>
    <mergeCell ref="H19:H23"/>
    <mergeCell ref="B26:H26"/>
    <mergeCell ref="A27:A34"/>
    <mergeCell ref="E27:E34"/>
    <mergeCell ref="B33:C33"/>
    <mergeCell ref="F33:G33"/>
    <mergeCell ref="B34:C34"/>
    <mergeCell ref="F34:G34"/>
    <mergeCell ref="D28:D32"/>
    <mergeCell ref="H28:H32"/>
    <mergeCell ref="B35:H35"/>
    <mergeCell ref="A36:A43"/>
    <mergeCell ref="E36:E43"/>
    <mergeCell ref="B42:C42"/>
    <mergeCell ref="F42:G42"/>
    <mergeCell ref="B43:C43"/>
    <mergeCell ref="F43:G43"/>
    <mergeCell ref="D37:D41"/>
    <mergeCell ref="H37:H41"/>
    <mergeCell ref="B44:H44"/>
    <mergeCell ref="A45:A52"/>
    <mergeCell ref="E45:E52"/>
    <mergeCell ref="B51:C51"/>
    <mergeCell ref="F51:G51"/>
    <mergeCell ref="B52:C52"/>
    <mergeCell ref="F52:G52"/>
    <mergeCell ref="D46:D50"/>
    <mergeCell ref="H46:H50"/>
    <mergeCell ref="B53:H53"/>
    <mergeCell ref="A54:A61"/>
    <mergeCell ref="E54:E61"/>
    <mergeCell ref="B60:C60"/>
    <mergeCell ref="F60:G60"/>
    <mergeCell ref="B61:C61"/>
    <mergeCell ref="F61:G61"/>
    <mergeCell ref="D55:D59"/>
    <mergeCell ref="H55:H59"/>
    <mergeCell ref="B62:H62"/>
    <mergeCell ref="A63:A70"/>
    <mergeCell ref="E63:E70"/>
    <mergeCell ref="B69:C69"/>
    <mergeCell ref="F69:G69"/>
    <mergeCell ref="B70:C70"/>
    <mergeCell ref="F70:G70"/>
    <mergeCell ref="D64:D68"/>
    <mergeCell ref="H64:H68"/>
    <mergeCell ref="B71:H71"/>
    <mergeCell ref="A72:A79"/>
    <mergeCell ref="E72:E79"/>
    <mergeCell ref="B78:C78"/>
    <mergeCell ref="F78:G78"/>
    <mergeCell ref="B79:C79"/>
    <mergeCell ref="F79:G79"/>
    <mergeCell ref="D73:D77"/>
    <mergeCell ref="H73:H77"/>
    <mergeCell ref="C87:E87"/>
    <mergeCell ref="B80:H80"/>
    <mergeCell ref="A82:E84"/>
    <mergeCell ref="G82:H82"/>
    <mergeCell ref="F83:F84"/>
    <mergeCell ref="G83:H84"/>
    <mergeCell ref="A86:E86"/>
  </mergeCells>
  <pageMargins left="0.7" right="0.7" top="0.75" bottom="0.75" header="0.3" footer="0.3"/>
  <pageSetup paperSize="9" orientation="portrait" horizontalDpi="360" verticalDpi="36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B10" sqref="B10:D10"/>
    </sheetView>
  </sheetViews>
  <sheetFormatPr baseColWidth="10" defaultRowHeight="14" x14ac:dyDescent="0"/>
  <cols>
    <col min="1" max="1" width="53.33203125" customWidth="1"/>
    <col min="4" max="4" width="25.5" customWidth="1"/>
  </cols>
  <sheetData>
    <row r="1" spans="1:4" ht="91" customHeight="1" thickBot="1">
      <c r="A1" s="65"/>
      <c r="B1" s="148" t="s">
        <v>240</v>
      </c>
      <c r="C1" s="149"/>
      <c r="D1" s="150"/>
    </row>
    <row r="4" spans="1:4" ht="21" thickBot="1">
      <c r="A4" s="151" t="s">
        <v>241</v>
      </c>
      <c r="B4" s="151"/>
      <c r="C4" s="151"/>
      <c r="D4" s="151"/>
    </row>
    <row r="5" spans="1:4" ht="42" customHeight="1" thickBot="1">
      <c r="A5" s="2" t="s">
        <v>242</v>
      </c>
      <c r="B5" s="152"/>
      <c r="C5" s="152"/>
      <c r="D5" s="153"/>
    </row>
    <row r="6" spans="1:4">
      <c r="A6" s="66" t="s">
        <v>15</v>
      </c>
      <c r="B6" s="154" t="s">
        <v>243</v>
      </c>
      <c r="C6" s="155"/>
      <c r="D6" s="156"/>
    </row>
    <row r="7" spans="1:4">
      <c r="A7" s="67" t="s">
        <v>245</v>
      </c>
      <c r="B7" s="145">
        <f>'мини 3D пресс и запчасти '!G105</f>
        <v>0</v>
      </c>
      <c r="C7" s="157"/>
      <c r="D7" s="158"/>
    </row>
    <row r="8" spans="1:4">
      <c r="A8" s="67" t="s">
        <v>246</v>
      </c>
      <c r="B8" s="145">
        <f>'3D пресс ST-3042'!G105</f>
        <v>0</v>
      </c>
      <c r="C8" s="146"/>
      <c r="D8" s="147"/>
    </row>
    <row r="9" spans="1:4">
      <c r="A9" s="67" t="s">
        <v>247</v>
      </c>
      <c r="B9" s="145">
        <f>расходники!G83</f>
        <v>0</v>
      </c>
      <c r="C9" s="146"/>
      <c r="D9" s="147"/>
    </row>
    <row r="10" spans="1:4" ht="21" thickBot="1">
      <c r="A10" s="68" t="s">
        <v>244</v>
      </c>
      <c r="B10" s="142">
        <f>SUM(B7:D9)</f>
        <v>0</v>
      </c>
      <c r="C10" s="143"/>
      <c r="D10" s="144"/>
    </row>
  </sheetData>
  <sheetProtection password="F17D" sheet="1" objects="1" scenarios="1"/>
  <mergeCells count="8">
    <mergeCell ref="B10:D10"/>
    <mergeCell ref="B9:D9"/>
    <mergeCell ref="B1:D1"/>
    <mergeCell ref="A4:D4"/>
    <mergeCell ref="B5:D5"/>
    <mergeCell ref="B6:D6"/>
    <mergeCell ref="B7:D7"/>
    <mergeCell ref="B8:D8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как работать</vt:lpstr>
      <vt:lpstr>мини 3D пресс и запчасти </vt:lpstr>
      <vt:lpstr>3D пресс ST-3042</vt:lpstr>
      <vt:lpstr>расходники</vt:lpstr>
      <vt:lpstr>общий счет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 Я Трушина </dc:creator>
  <cp:lastModifiedBy>Света Я Трушина </cp:lastModifiedBy>
  <dcterms:created xsi:type="dcterms:W3CDTF">2016-07-21T08:31:13Z</dcterms:created>
  <dcterms:modified xsi:type="dcterms:W3CDTF">2016-11-25T06:15:26Z</dcterms:modified>
</cp:coreProperties>
</file>